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720" firstSheet="1" activeTab="1"/>
  </bookViews>
  <sheets>
    <sheet name="dane podstawowe" sheetId="1" r:id="rId1"/>
    <sheet name="budynki" sheetId="2" r:id="rId2"/>
    <sheet name="elektronika vs ST" sheetId="3" state="hidden" r:id="rId3"/>
    <sheet name="elektronika " sheetId="4" r:id="rId4"/>
    <sheet name="maszyny vs AR" sheetId="5" state="hidden" r:id="rId5"/>
    <sheet name="maszyny" sheetId="6" r:id="rId6"/>
    <sheet name="pojazdy" sheetId="7" r:id="rId7"/>
    <sheet name="RAZEM MIENIE" sheetId="8" r:id="rId8"/>
  </sheets>
  <definedNames/>
  <calcPr fullCalcOnLoad="1"/>
</workbook>
</file>

<file path=xl/comments7.xml><?xml version="1.0" encoding="utf-8"?>
<comments xmlns="http://schemas.openxmlformats.org/spreadsheetml/2006/main">
  <authors>
    <author>Magdalena Fedorowska</author>
  </authors>
  <commentList>
    <comment ref="AA6" authorId="0">
      <text>
        <r>
          <rPr>
            <b/>
            <sz val="9"/>
            <rFont val="Tahoma"/>
            <family val="2"/>
          </rPr>
          <t>Magdalena Fedorowska:</t>
        </r>
        <r>
          <rPr>
            <sz val="9"/>
            <rFont val="Tahoma"/>
            <family val="2"/>
          </rPr>
          <t xml:space="preserve">
2009 czy 2019?</t>
        </r>
      </text>
    </comment>
    <comment ref="AD13" authorId="0">
      <text>
        <r>
          <rPr>
            <b/>
            <sz val="9"/>
            <rFont val="Tahoma"/>
            <family val="2"/>
          </rPr>
          <t>Magdalena Fedorowska:</t>
        </r>
        <r>
          <rPr>
            <sz val="9"/>
            <rFont val="Tahoma"/>
            <family val="2"/>
          </rPr>
          <t xml:space="preserve">
brak pojazdu w bazie InfoEkspert - propozycja utrzymania wartości</t>
        </r>
      </text>
    </comment>
    <comment ref="AD16" authorId="0">
      <text>
        <r>
          <rPr>
            <b/>
            <sz val="9"/>
            <rFont val="Tahoma"/>
            <family val="2"/>
          </rPr>
          <t>Magdalena Fedorowska:</t>
        </r>
        <r>
          <rPr>
            <sz val="9"/>
            <rFont val="Tahoma"/>
            <family val="2"/>
          </rPr>
          <t xml:space="preserve">
brak poj. W bazie z uwagi na wiek - poj. Starszy niż 20 lat
</t>
        </r>
      </text>
    </comment>
    <comment ref="AD20" authorId="0">
      <text>
        <r>
          <rPr>
            <b/>
            <sz val="9"/>
            <rFont val="Tahoma"/>
            <family val="2"/>
          </rPr>
          <t>Magdalena Fedorowska:</t>
        </r>
        <r>
          <rPr>
            <sz val="9"/>
            <rFont val="Tahoma"/>
            <family val="2"/>
          </rPr>
          <t xml:space="preserve">
brak w bazie - z uwagi na to ze to poj. Specjalny 
</t>
        </r>
      </text>
    </comment>
  </commentList>
</comments>
</file>

<file path=xl/sharedStrings.xml><?xml version="1.0" encoding="utf-8"?>
<sst xmlns="http://schemas.openxmlformats.org/spreadsheetml/2006/main" count="4509" uniqueCount="1455">
  <si>
    <t>razem</t>
  </si>
  <si>
    <t>Zestaw komputerowy: Jednostka centralna Fujitsu Esprimo P3521 E-STAR5; szt. 30         z oprogramowaniem</t>
  </si>
  <si>
    <t>Komputer przenośny Typ I – Fujitsu Lifebook E751 VPRO (z oprogramowaniem); szt. 11       z oprogramowaniem</t>
  </si>
  <si>
    <t>nazwa jednostki: Zespół Szkół Specjalnych przy Centrum Leczenia Dzieci i Młodzieży w Zaborze</t>
  </si>
  <si>
    <t>(szacunkowa wartość odtworzenia)</t>
  </si>
  <si>
    <t>budynek szkolny</t>
  </si>
  <si>
    <t>budyne w kompleksie pałacowo- parkowym</t>
  </si>
  <si>
    <t>kraty w oknie pracowni komputerowej, czujki ruchu w pracowniach:komputerowej logopedycznej i BFB; całodobowy monitoring firmy ochrony mienia</t>
  </si>
  <si>
    <t>jeden</t>
  </si>
  <si>
    <t>Zabór ul/ Zamkowa 1</t>
  </si>
  <si>
    <t>200 m.</t>
  </si>
  <si>
    <t>20 m.</t>
  </si>
  <si>
    <t>budynek nie jest własnościa szkoły ani Organu Prowadzącego szkołę, jest częścia szpitala</t>
  </si>
  <si>
    <t>180,0 m²</t>
  </si>
  <si>
    <t>918,0 m³</t>
  </si>
  <si>
    <t>2614 m²</t>
  </si>
  <si>
    <t>18 263 m³</t>
  </si>
  <si>
    <t>1100 m²</t>
  </si>
  <si>
    <t>nazwa jednostki:Powiatowy Zielonogórski Zarząd Dróg</t>
  </si>
  <si>
    <t>nazwa jednostki: Specjalny Ośrodek Szkolno-Wychowawczy  Sulechów</t>
  </si>
  <si>
    <t>wartość początkowa ks. brutto z uwzględnieniem modernizacji</t>
  </si>
  <si>
    <t>Wykaz maszyn/urządzeń do ubezpieczenia od awarii/uszkodzeń mechanicznych oraz od szkód elektrycznych</t>
  </si>
  <si>
    <t>marka, typ urządzenia, producent, seria, nr</t>
  </si>
  <si>
    <t>wartość odtworzeniowa</t>
  </si>
  <si>
    <t>Nazwa jednostki: Powiatowy Zielonogórski Zarząd Dróg</t>
  </si>
  <si>
    <t xml:space="preserve">Uwaga: W związku z tym, iż wartości sp. elektronicznego podlegają szybkiemu "starzeniu się" aby uniknąć nadubezpieczenia (w wartościach przekraczających wartości odtworzenia), proponujemy następujacy sposób określania SUM UBEZPIECZENIA: </t>
  </si>
  <si>
    <t xml:space="preserve">1. sprzęt do 3 lat wg wartości początkowej ks. brutto; </t>
  </si>
  <si>
    <t>2. sprzęt 4 letni wg  wartości ks. brutto - 30%=wartość rzeczywista</t>
  </si>
  <si>
    <t xml:space="preserve">pkt. 2 i 3. nie dotyczy serwerów! </t>
  </si>
  <si>
    <t>3. sprzęt 5 letni wg  wartości ks. brutto - 40%=wartość rzeczywista</t>
  </si>
  <si>
    <t>rodzaj wartość;                  WKB - wart. Ks. brutto; WR - wart. Rzeczywista</t>
  </si>
  <si>
    <t>Rębak - Rozdrabniacz do gałęzi Skorpion 120SD</t>
  </si>
  <si>
    <t>Równiarka (dróg leśnych i polnych TUR-15)</t>
  </si>
  <si>
    <t>Ładowacz czołowy (do ciągnika MTZ)</t>
  </si>
  <si>
    <t>Kosiarka z wyposażeniem (do ciągnika MTZ)</t>
  </si>
  <si>
    <t>Ładowacz czołowy ( do ciągnika NEW HOLLAND)</t>
  </si>
  <si>
    <t>Zamiatarka zawieszana BEMA</t>
  </si>
  <si>
    <t>Głowica do pogłębiana rowów DITCHER M1123741</t>
  </si>
  <si>
    <t>Sulechów ul. Kruszyna 1</t>
  </si>
  <si>
    <t>Kosiarka samojezdna</t>
  </si>
  <si>
    <t>kosiarka z koszem</t>
  </si>
  <si>
    <t>Odśnieżarka spalinowa</t>
  </si>
  <si>
    <t>Agregat prądotwórczy</t>
  </si>
  <si>
    <t>WR</t>
  </si>
  <si>
    <t>WKB</t>
  </si>
  <si>
    <t>wkb</t>
  </si>
  <si>
    <t>Suma Ubezpieczenia</t>
  </si>
  <si>
    <t>Nazwa jednostkiMłodzieżowy Ośrodek Socjoterapii w Przytoku</t>
  </si>
  <si>
    <t>hydranty - 8 szt , gaśnice 10 szt, monitoring, czujki dymu z monitoringiem w PSP , stróż. Rękaw ratowniczy p.poż</t>
  </si>
  <si>
    <t>Hydranty  9 szt,  gaśnice  14 szt. , monitoring, centrala sygnalizacji pożaru, stróż.</t>
  </si>
  <si>
    <t>lp.</t>
  </si>
  <si>
    <t>RAZEM</t>
  </si>
  <si>
    <t xml:space="preserve">nazwa  </t>
  </si>
  <si>
    <t>rok produkcji</t>
  </si>
  <si>
    <t>nazwa środka trwałego</t>
  </si>
  <si>
    <t>Razem</t>
  </si>
  <si>
    <t>1.</t>
  </si>
  <si>
    <t>2.</t>
  </si>
  <si>
    <t>3.</t>
  </si>
  <si>
    <t>Starostwo Powiatowe</t>
  </si>
  <si>
    <t>Nazwa jednostki: Starostwo Powiatowe w Zielonej Górze</t>
  </si>
  <si>
    <t>Drukarka HP</t>
  </si>
  <si>
    <t>przeznaczenie budynku/ budowli</t>
  </si>
  <si>
    <t>rok budowy</t>
  </si>
  <si>
    <t>zabezpieczenia
(znane zabiezpieczenia p-poż i przeciw kradzieżowe)                                      (2)</t>
  </si>
  <si>
    <t>ilość i rodzaj zamków w drzwiach zewnętrznych do budynku lub lokalu</t>
  </si>
  <si>
    <t>lokalizacja (adres)</t>
  </si>
  <si>
    <t>odległość do najbliższej jednostki zawodowej straży pożarnej lub OSP</t>
  </si>
  <si>
    <t>odległość do najbliższych zabudowań oraz informacja o ich rodzaju (mieszkalne, zakłady produkcyjne itp.)</t>
  </si>
  <si>
    <t>czy budynek znajduje się na terenie dotknietym powodzią w okresie ostatnich 10 lat</t>
  </si>
  <si>
    <t>powierzchnia użytkowa (w metrach kwadratowych)</t>
  </si>
  <si>
    <t>powierzchnia zabudowy (w metrach kwadratowych)</t>
  </si>
  <si>
    <t>kubatura (metrach sześciennych)</t>
  </si>
  <si>
    <t>ilość kondygnacji</t>
  </si>
  <si>
    <t>czy budynek jest podpiwniczony</t>
  </si>
  <si>
    <t>Rodzaj materiałów budowlanych, z jakich wykonano budynek</t>
  </si>
  <si>
    <t>mury</t>
  </si>
  <si>
    <t>stropy</t>
  </si>
  <si>
    <t>dach (konstrukcja i pokrycie)</t>
  </si>
  <si>
    <t>Budynek administracyjno - biurowy</t>
  </si>
  <si>
    <t>Brak danych</t>
  </si>
  <si>
    <t xml:space="preserve">Hydranty wewnetrzne, gasnice proszkowe - 9szt.,monitoring obiektu G4S, dozór całodobowy </t>
  </si>
  <si>
    <t>Zamki - 9szt., wkładki antywłamaniowe klasy B - 4szt.</t>
  </si>
  <si>
    <t>ul. Podgórna 5, Zielona Góra</t>
  </si>
  <si>
    <t>1500m</t>
  </si>
  <si>
    <t>Budynek połączony łącznikiem z budynkiem Urzędu Marszałkowskiego, budynek usługowo - mieszkalny po drugiej stronie ul. Podgórnej, budynek mieszkalny od strony bocznego parkingu</t>
  </si>
  <si>
    <t>Nie</t>
  </si>
  <si>
    <t>Tak</t>
  </si>
  <si>
    <t>Ściany konstrukcyjne - murowane z cegły pełnej, ściany działowe - wykonane z cegły dziurawki</t>
  </si>
  <si>
    <t>Stropy - Prefabrykowane oraz płyta żelbetowa wykonana na mokro</t>
  </si>
  <si>
    <t>Stropodach - płyty prefabrykowane na belkach prefabrykowanych, pokrycie papa termozgrzewalna</t>
  </si>
  <si>
    <t>Delegatura Starostwa Powiatowego</t>
  </si>
  <si>
    <t>Gaśnice proszkowe - 5szt., monitoring obiektu G4S, krata w tylnej części budynku zamykana na kłódkę</t>
  </si>
  <si>
    <t>Zamek Gerda - 1szt.</t>
  </si>
  <si>
    <t>Plac Ratuszowy 8, Sulechów</t>
  </si>
  <si>
    <t>250m</t>
  </si>
  <si>
    <t>Budynek znajduje się w ciągu kamienic mieszkalno - usługowych</t>
  </si>
  <si>
    <t>Ściany - cegła pełna</t>
  </si>
  <si>
    <t>Stropy - drewniane</t>
  </si>
  <si>
    <t>Dach - konstrukcja drewniana, pokrycie dachówka</t>
  </si>
  <si>
    <t>nazwa budynku/bud-owli</t>
  </si>
  <si>
    <t>Serwer Typ I Wersja 2 – Fujitsu Primergy TX200S6</t>
  </si>
  <si>
    <t>Biblioteka  taśmowa Typ II – Fujitsu Eternus LT20</t>
  </si>
  <si>
    <t>Urządzenie zabezpieczające Firewall Typ III – Cisco ASA 5510 Security Plus Appliance</t>
  </si>
  <si>
    <t>Szafa stelażowa (rack)</t>
  </si>
  <si>
    <t>Zasilacz awaryjny 10kVA – APC Smart-UPS RT 10000VA 230V</t>
  </si>
  <si>
    <t>Lp.</t>
  </si>
  <si>
    <t>nie</t>
  </si>
  <si>
    <t>tak</t>
  </si>
  <si>
    <t xml:space="preserve">Maszyny od szkód mechanicznych i elektrycznych </t>
  </si>
  <si>
    <t>Określenie środka trwałego</t>
  </si>
  <si>
    <t>Wartość początkowa ks. Brutto</t>
  </si>
  <si>
    <t>Kolektory Solarowe</t>
  </si>
  <si>
    <t>Skaner – Fujitsu FI-6130; szt. 3</t>
  </si>
  <si>
    <t>Serwer Typ II wersja 2 – Fujitsu PRIMERGY TX200S6; szt. 2</t>
  </si>
  <si>
    <t>Przełącznik dostępowy LAN Typ IV – Cisco Catalyst 2960S 48 GigE PoE; szt. 6</t>
  </si>
  <si>
    <t>Zestaw komputerowy</t>
  </si>
  <si>
    <t>nazwa</t>
  </si>
  <si>
    <t>rok zakupu</t>
  </si>
  <si>
    <t>4.</t>
  </si>
  <si>
    <t>nazwa budynku/budowli</t>
  </si>
  <si>
    <t>(szacunkowa wartość odtworzeniowa)   (3)</t>
  </si>
  <si>
    <t xml:space="preserve">Siedziba PZZD </t>
  </si>
  <si>
    <t>siedziba firmy i pomieszczenia garażowo-użytkowe</t>
  </si>
  <si>
    <t>brak danych</t>
  </si>
  <si>
    <t>2 zamki z zabezpieczeniem przeciwwłamaniowym</t>
  </si>
  <si>
    <t>7 km, Sulechów</t>
  </si>
  <si>
    <t>100 m - budynki mieszkalne, 100 m - Zakład Produkcji Metalowej Decmet</t>
  </si>
  <si>
    <t>płyta żelbetonowa</t>
  </si>
  <si>
    <t>wełna mineralna i papa</t>
  </si>
  <si>
    <t>Budynek szkolny</t>
  </si>
  <si>
    <t>NIE</t>
  </si>
  <si>
    <t>Budynek szkolny i sala gimnastyczna</t>
  </si>
  <si>
    <t>działalność dydaktyczna</t>
  </si>
  <si>
    <t>Gaśnice śniegowe- 6 szt.; proszkowe- 6 szt.; Hydranty- 4 szt.;kraty na parterze budynku w pomieszczeniach biurowych i pracowniach szkolnych; urządzenie alarmowe; monitoring</t>
  </si>
  <si>
    <t>Każde drzwi zewnętrzne wyposażone są w dwa zamki</t>
  </si>
  <si>
    <t>66-100 Sulechów ul. Piaskowa 53</t>
  </si>
  <si>
    <t>ok. 2 km</t>
  </si>
  <si>
    <t>ok. 50 m budynki mieszkalne, szkoła</t>
  </si>
  <si>
    <t>cegła ceramiczna</t>
  </si>
  <si>
    <t>żelbetowe płyty</t>
  </si>
  <si>
    <t>stropodach- płyty korytkowe; papa termozgrzewalna</t>
  </si>
  <si>
    <t>Warsztaty Szkolne, pracownie przedmiotowe i garaże</t>
  </si>
  <si>
    <t>1965(modernizacja 2009-2010)</t>
  </si>
  <si>
    <t>Gaśnice śniegowe- 6 szt.; proszkowe- 6 szt.; Hydranty- 4 szt.;rolety okienne; urządzenie alarmowe</t>
  </si>
  <si>
    <t>żelbetowe- prefabrykowane</t>
  </si>
  <si>
    <t>stropodach; papa terozgrzewalna</t>
  </si>
  <si>
    <t>1897/98</t>
  </si>
  <si>
    <t>Gaśnice śniegowe- 7 szt.; proszkowe- 7 szt.; Hydranty- 4 szt.;kraty na parterze budynku w pomieszczeniach piwnicznychi; monitoring</t>
  </si>
  <si>
    <t>66-100 Sulechów ul. Armii Krajowej 75</t>
  </si>
  <si>
    <t>ok. 1,5 km</t>
  </si>
  <si>
    <t>ok. 30 m budynki mieszkalne</t>
  </si>
  <si>
    <t>drewniane, ceramiczne nad piwnicą</t>
  </si>
  <si>
    <t>więźba drewniana; częściowo papa termozgrzewalna; część pozostała struktonit.</t>
  </si>
  <si>
    <t>Sala gimnastyczna i pracownie przedmiotowe</t>
  </si>
  <si>
    <t xml:space="preserve">Gaśnice śniegowe- 2 szt.; proszkowe- 2 szt.; </t>
  </si>
  <si>
    <t>Drzwi zewnętrzne wyposażone są w dwa zamki</t>
  </si>
  <si>
    <t xml:space="preserve">żelbetowe </t>
  </si>
  <si>
    <t>5.</t>
  </si>
  <si>
    <t xml:space="preserve">Szatnie i pomieszczenia magazynowo- garażowe </t>
  </si>
  <si>
    <t>działalność dydaktyczna; magazynowanie drobnego sprzętu</t>
  </si>
  <si>
    <t xml:space="preserve">Gaśnice śniegowe- 1 szt.; kraty na oknach </t>
  </si>
  <si>
    <t>Drzwi zewnętrzne wyposażone są w jeden zamek</t>
  </si>
  <si>
    <t>ok. 100 m budynek szkolny</t>
  </si>
  <si>
    <t xml:space="preserve">cegła </t>
  </si>
  <si>
    <t>6.</t>
  </si>
  <si>
    <t>Pracownia szkolna i kotłownia z zapleczem</t>
  </si>
  <si>
    <t>działalność dydaktyczna i dostawa ciepła i cwu</t>
  </si>
  <si>
    <t>Gaśnice:śniegowe- 1 szt., GP6- 1 szt., koc gaśniczy z tkanin szkolanych ST 206 1 szt.; Rolety na oknach.</t>
  </si>
  <si>
    <t>Drzwi zewnętrzne wyposażone są w dwa zamki w pracowni, po 1 w kotłowni z zapleczem</t>
  </si>
  <si>
    <t>ok. 100 m budynki mieszkalne, budynek szkolny</t>
  </si>
  <si>
    <t>stropodach betonowy prefabrykowany; papa termozgrzewalna</t>
  </si>
  <si>
    <t>przedwojenny</t>
  </si>
  <si>
    <t>2-antywłamaniowe</t>
  </si>
  <si>
    <t>8 km</t>
  </si>
  <si>
    <t>cegła</t>
  </si>
  <si>
    <t>drewno</t>
  </si>
  <si>
    <t>dachówka</t>
  </si>
  <si>
    <t>Budynek szkoły</t>
  </si>
  <si>
    <t>szkoła,pracownie</t>
  </si>
  <si>
    <t>alarm,monitoring, gaśnice,hydranty</t>
  </si>
  <si>
    <t>Sulechów ul. Łączna 1</t>
  </si>
  <si>
    <t>0,8 km</t>
  </si>
  <si>
    <t>0,05 km- domy, bloki mieszkalne</t>
  </si>
  <si>
    <t>beton</t>
  </si>
  <si>
    <t>Budynek gospodarczy</t>
  </si>
  <si>
    <t>papa</t>
  </si>
  <si>
    <t>Szklarnia</t>
  </si>
  <si>
    <t>rozsady</t>
  </si>
  <si>
    <t>brak</t>
  </si>
  <si>
    <t>0,01 km- dom</t>
  </si>
  <si>
    <t>Brama</t>
  </si>
  <si>
    <t>brama</t>
  </si>
  <si>
    <t>kłódka</t>
  </si>
  <si>
    <t>Ogrodzenie żelazne ocynk</t>
  </si>
  <si>
    <t>ogrodzenie</t>
  </si>
  <si>
    <t>0,01 km- domy,bud.mieszk</t>
  </si>
  <si>
    <t>Plac zabaw</t>
  </si>
  <si>
    <t>plac zabaw</t>
  </si>
  <si>
    <t>Budynek internat</t>
  </si>
  <si>
    <t>przedszkole, noclegownia</t>
  </si>
  <si>
    <t>alarm,gaśnice,hydranty</t>
  </si>
  <si>
    <t>Kruszyna 1</t>
  </si>
  <si>
    <t>1 km</t>
  </si>
  <si>
    <t>0,01 km- domy</t>
  </si>
  <si>
    <t>Place i drogi utwardzone</t>
  </si>
  <si>
    <t>użytkowe</t>
  </si>
  <si>
    <t>0,01 km -domy</t>
  </si>
  <si>
    <t xml:space="preserve">Pałac </t>
  </si>
  <si>
    <t>internat dla wychowanków /  biura  administr.</t>
  </si>
  <si>
    <t xml:space="preserve">bud. zabytkowy  1881 r. </t>
  </si>
  <si>
    <t>wejście główne -1 zamek nietypowy , 3 wejścia pozostałe zamki  patentowe</t>
  </si>
  <si>
    <t xml:space="preserve">50 m  mieszkania </t>
  </si>
  <si>
    <t>beton / drzewo</t>
  </si>
  <si>
    <t xml:space="preserve">belki,  blacha </t>
  </si>
  <si>
    <t xml:space="preserve">bud. dydaktyczno - mieszkalny  </t>
  </si>
  <si>
    <t>2 patentowe</t>
  </si>
  <si>
    <t>20 m domy mieszkalne</t>
  </si>
  <si>
    <t xml:space="preserve">beton   </t>
  </si>
  <si>
    <t>belki, dachówka</t>
  </si>
  <si>
    <t xml:space="preserve">Altana Parkowa </t>
  </si>
  <si>
    <t>wolnostojąca na zewnątrz</t>
  </si>
  <si>
    <t xml:space="preserve">50 m  </t>
  </si>
  <si>
    <t>konstr. stalowa</t>
  </si>
  <si>
    <t>stalowa  ,  blacha</t>
  </si>
  <si>
    <t>blacha</t>
  </si>
  <si>
    <t xml:space="preserve">Garaże </t>
  </si>
  <si>
    <t>garaż na samochód służb. ,  oraz przechowywanie rowerów</t>
  </si>
  <si>
    <t xml:space="preserve">kraty , dozór całodobowy </t>
  </si>
  <si>
    <t>Oczyszczalnia  ścieków</t>
  </si>
  <si>
    <t>oczyszczalnia</t>
  </si>
  <si>
    <t xml:space="preserve">ogrodzenie </t>
  </si>
  <si>
    <t xml:space="preserve">50 m   </t>
  </si>
  <si>
    <t>stal</t>
  </si>
  <si>
    <t xml:space="preserve"> </t>
  </si>
  <si>
    <t xml:space="preserve">Stodoła </t>
  </si>
  <si>
    <t xml:space="preserve">garaż dla ciągnika i przyczepy , oraz pomieszcz. magaz. </t>
  </si>
  <si>
    <t xml:space="preserve">dozór </t>
  </si>
  <si>
    <t xml:space="preserve">płyta  falista </t>
  </si>
  <si>
    <t xml:space="preserve">Budynek ogrodnika </t>
  </si>
  <si>
    <t xml:space="preserve">bud. gospodarczy </t>
  </si>
  <si>
    <t xml:space="preserve">patent </t>
  </si>
  <si>
    <t xml:space="preserve">beton </t>
  </si>
  <si>
    <t>belki , dachówka</t>
  </si>
  <si>
    <t>5 km</t>
  </si>
  <si>
    <t>garażowanie samochodu służbowego; w drugim pomieszczeniu znajduje się agregat prądotwórczy; pomiszczenie wielofuncyjne-magazyn.</t>
  </si>
  <si>
    <t>Gaśnica śniegowa 2 szt., izotopowe czujki dymu typu DIO 2193, 1 szt. drzwi drewniane - 1 zamek z wkładką patentową, 3 szt. wrót garażowych stalowych po 1 zamku z wkładką patentową i kłódką.</t>
  </si>
  <si>
    <t xml:space="preserve"> 1 szt. drzwi drewniane - 1 zamek z wkładką patentową, 3 szt. wrót garażowych stalowych po 1 zamku z wkładką patentową i kłódką.</t>
  </si>
  <si>
    <t>Bełcze 19,        66-130 Bojadła</t>
  </si>
  <si>
    <t>300 m zakład produkcyjny,      150 m zabudowania mieszkalne</t>
  </si>
  <si>
    <t>cegła kratówka gr 25 cm, ocieplenie styropian 10 cm, wyprawa elewacyjna -strukturalna</t>
  </si>
  <si>
    <t>stropodach z dźwigarów kratowych drewnianych, od spodu i obłożony plytami kartonowo-gipsowymi typu GKF dwie warstwy na ruszcie z desek</t>
  </si>
  <si>
    <t>dach wykonany z dźwigarów kratowych drewnianych odeskowa-nych (pełne) i przykryte gontem papowym</t>
  </si>
  <si>
    <t>Budynek mieszkalny</t>
  </si>
  <si>
    <t>budynek przeznaczony do pobytu stałego mieszkańców dps, w budynku znajduje się kuchnia, pralnia, kotłownia, biura</t>
  </si>
  <si>
    <t>Izotopowe czujki dymu typu DIO 2193, gaśnice śniegowe - 4 szt., gaśnice proszkowe - 14 szt.,agregat gaśniczy - 1 szt., hydranty - 12 szt., dozór pracowniczy - część doby, krata na okno pomieszczenia kasy, kondygnacja - chroni pomieszczenie,     2 szt. drzwi stalowych po 1 zamku z wkładką patentową, 2 szt., drzwi stalowych przeszklonych -  po 2 zamki z wkładką patentową, 2 szt. drzwi stalowych przeszklonych - po 1 zamku z wkładką patentową</t>
  </si>
  <si>
    <t>2 szt. drzwi stalowych po 1 zamku z wkładką patentową, 2 szt., drzwi stalowych przeszklonych -  po 2 zamki z wkładką patentową, 2 szt. drzwi stalowych przeszklonych - po 1 zamku z wkładką patentową</t>
  </si>
  <si>
    <t>dobudowana część budynku wykonana jest w systemie szkieletowym składającym się z rygli i słupów żelbetowych, jako wypełnienie (ściany osłonowe) zastosowano cegłę kratówkę, ściany piwnic żelbetowe, całość ocieplona styropianem gr 10 cm, wyprawa elewacyjna -tynk strukturalny. Budynek remontowany- mury cegła sylikatowa, ocieplenie styropian 5 cm, tynk strukturalny</t>
  </si>
  <si>
    <t>Cz. Dobudowana płyty stropowe żelbetowe, wielokanałowe; bud. remontowany - plyty WPS na belkach stalowych a nad ostatnią kondygnacją strop drewniany ,</t>
  </si>
  <si>
    <t>bud. dobudowany - stropodach wentylowany z płyt korytkowych na ściankach ażurowych, pokryty papą termozgrzewalną; bud remontowany- więżba dachowa drewniana, pokryta gontem papowym</t>
  </si>
  <si>
    <t>Przydomowa oczyszczalnia ścieków wraz z ogrodzeniem, przepompownią ścieków, rurociągiem tłocznym, ruociągiem doprowadzającym wodę oraz kablami zasilającym i sterowniczym</t>
  </si>
  <si>
    <t xml:space="preserve">oczyszczanie ścieków wytworzonych w dps </t>
  </si>
  <si>
    <t>ogrodzenie z siatki stalowej na słupkach żelbetowych, wysokość ogrodzenia 200 cm, bramka i brama stalowe zamykane na kłódkę patentową,instalacja alarmowania o awarii.</t>
  </si>
  <si>
    <t>dwie kłódki patentowe</t>
  </si>
  <si>
    <t>Bełcze 19,        66-130 Bojadła dz.nr 65, 419, 64/2, 64/3</t>
  </si>
  <si>
    <t>200 m zakład produkcyjny</t>
  </si>
  <si>
    <t xml:space="preserve">Oczyszczalnia zbudowana jest w następujący sposób:w nasypie ziemnym usytuowanych jest 9 okrągłych zbiorników żelbetowych, przekrytych płytami żelbetowymi zaopatrzonymi w włazy żeliwne, w studniach znajdują się pompy zatapialne do przepompowywania ścieków,na nasypie znajduje się rozdzielnica elektryczna, blaszna wiata na pompę i zbiornik na siarczan żelazawy, punkt poboru wody, studzienka pomiarowa, całość ogrodzona płotem z siatki stalowej powlekanej na słupach żelbetowych, brama i bramka stalowe, rurociąg tłoczny, wodociągowy,kabel elektryczny, sterowniczy około 250 mb długości,  </t>
  </si>
  <si>
    <t xml:space="preserve">Budynek warsztat ślusarski </t>
  </si>
  <si>
    <t>magazyn rzezczy uzywanych</t>
  </si>
  <si>
    <t>1 szt gaśnica proszkowa 5kg/ obiekt pilonowany przez portierów całodobowo, drzwi drewniane, zamek patentowy zwykły.</t>
  </si>
  <si>
    <t>Zamek patentowy 1 szt</t>
  </si>
  <si>
    <t>ul. Sulechowska 1; 66-132 Trzebiechów</t>
  </si>
  <si>
    <t>OSP 50m</t>
  </si>
  <si>
    <t>50m urząd gminy, 50 m sklepy i budynki mieszkalne, 100m zakład metalowy</t>
  </si>
  <si>
    <t xml:space="preserve"> parterowy</t>
  </si>
  <si>
    <t>betonowy</t>
  </si>
  <si>
    <t>dachówka cementowa</t>
  </si>
  <si>
    <t>Budynek stolarski</t>
  </si>
  <si>
    <t>warsztat konserwatorów</t>
  </si>
  <si>
    <t>gaśnica proszkowa 5kg/ obiekt pilonowany przez portierów całodobowo drzwi drewniane, zamek patentowy zwykły.</t>
  </si>
  <si>
    <t>drewniany</t>
  </si>
  <si>
    <t xml:space="preserve">Budynek główny </t>
  </si>
  <si>
    <t>Bydnek zamieszkały przez 105 mieszkańców domu z obsługą 63 osobową całodobową.</t>
  </si>
  <si>
    <t>17 szt gaśnic proszkowych, syg.p-poż dźwiękowa, monitorowana przez HERTZ i PSP w Ziel. Górze, i instalacji przyzywowa we wszystkich pokojach i łazienkach, okratowane piwnice i parter, zamki patentowe zwykłe, drzwi drewniane i metalowe, dozór całodobowy -portiernia, sygnalizacja alarmowa (syrena alarmowa OSP z przyciskiem, kraty w oknach piwnicznych.</t>
  </si>
  <si>
    <t>5 szt drzwi wejściowych. 2  drzwi wyposażone w zwłykłe zamki i 3 w zamki patentowe</t>
  </si>
  <si>
    <t>trzy kondygnacje</t>
  </si>
  <si>
    <t>beton 30% drewniany 70%</t>
  </si>
  <si>
    <t>dachówka ceramiczna</t>
  </si>
  <si>
    <t>Budynek pralni</t>
  </si>
  <si>
    <t>Pralnia mechaniczna z obsługą 3 osobową.</t>
  </si>
  <si>
    <t>1 szt gaśnica proszkowa 5kg/ obiekt pilonowany przez portierów całodobowo drzwi aluminiowe częściowo oszklone</t>
  </si>
  <si>
    <t xml:space="preserve">1 zamek patentowy </t>
  </si>
  <si>
    <t>Budynek administracyjno mieszkalny</t>
  </si>
  <si>
    <t>Na parterze znajduja się biura DPS-u, a na I i II pietrze mieszkania zakładowe.</t>
  </si>
  <si>
    <t>gaśnica proszkowa 5kg/ obiekt pilonowany przez portierów całodobowo, piwnice okratowane wysoki parter, zamki patentowe zwykłe, pomieszczenie kasy okno okratowane drzwi obite blachą dwa zamki patentowe, kasa pancerna , kraty w oknach piwnicznych.</t>
  </si>
  <si>
    <t>Biura zamykane drzwiami głównymi z zamkiem patentowym poszczególne biura zamkami patentowymi</t>
  </si>
  <si>
    <t xml:space="preserve"> trzy kondygnacje</t>
  </si>
  <si>
    <t xml:space="preserve">Budynek mieszkalny z portiernią </t>
  </si>
  <si>
    <t>Budynek z 6 mieszkaniami i portiernią.</t>
  </si>
  <si>
    <t>obiekt pilonowany przez portierów całodobowo</t>
  </si>
  <si>
    <t>Portiernia zamykana zamkiem patentowym</t>
  </si>
  <si>
    <t>parterterowy</t>
  </si>
  <si>
    <t>dachówka karpiówka</t>
  </si>
  <si>
    <t>Budynek warszt-garaż mieszkalny</t>
  </si>
  <si>
    <t>Budynek z 2 mieszkaniami i garażem</t>
  </si>
  <si>
    <t>gaśnica proszkowa 5kg/ obiekt pilonowany przez portierów całodobowo, drzwi drewniane , zamki zwykłe patentowe i kłodki w drewnianych drzwiach garażu.</t>
  </si>
  <si>
    <t xml:space="preserve"> jednakondygnacja</t>
  </si>
  <si>
    <t>dachówka ceramoczna</t>
  </si>
  <si>
    <t xml:space="preserve">Łącznik między budynkami </t>
  </si>
  <si>
    <t>Łączy budynek główny z budynkiem administracyjno mieszkalnym.</t>
  </si>
  <si>
    <t>1 szt gaśnica proszkowa 5kg/ obiekt pilonowany przez portierów całodobowo, dwie bramy drewniane przejazdowe nie zamykane.</t>
  </si>
  <si>
    <t>Drzwi zauwane nie zamykane</t>
  </si>
  <si>
    <t>bez stropu</t>
  </si>
  <si>
    <t>Kostnica</t>
  </si>
  <si>
    <t>Mała kapliczka do modlitwy w czasie pogrzebu mieszkańca</t>
  </si>
  <si>
    <t xml:space="preserve">obiekt pilonowany przez portierów całodobowo, drzwi drewniane kłódka zwykła </t>
  </si>
  <si>
    <t xml:space="preserve"> parter</t>
  </si>
  <si>
    <t>cegła - belki</t>
  </si>
  <si>
    <t>nazwa jednostki: Liceum Ogólnokształcące w Sulechowie</t>
  </si>
  <si>
    <t>zajęcia dydaktyczne, wychowawcze, opiekuńcze</t>
  </si>
  <si>
    <t>budynek przedwojenny</t>
  </si>
  <si>
    <t>1 gaśnica1,5 kg CO213BC</t>
  </si>
  <si>
    <t xml:space="preserve">III drzwi z podwójnym zamkiem patentowym  </t>
  </si>
  <si>
    <t>ul. Licealna 10, Sulechów</t>
  </si>
  <si>
    <t>100 m</t>
  </si>
  <si>
    <t>30 m</t>
  </si>
  <si>
    <t>-</t>
  </si>
  <si>
    <t>2/3 budynku podpiwniczone</t>
  </si>
  <si>
    <t>drewniane</t>
  </si>
  <si>
    <t>konstrukcja drewniana</t>
  </si>
  <si>
    <t>1 gaśnica 2 kg GP-2x/NABC</t>
  </si>
  <si>
    <t xml:space="preserve">III drzwi z pojedynczym zamkiem patentowym zamkiem patentowym  </t>
  </si>
  <si>
    <t>ceramiczne</t>
  </si>
  <si>
    <t>9 gaśnic 4 kg GP-4xABC</t>
  </si>
  <si>
    <t>metalowe</t>
  </si>
  <si>
    <t>3 gaśnice 6 kg GP-6xABC</t>
  </si>
  <si>
    <t>1 gaśnica 5 kg CO2 34BC</t>
  </si>
  <si>
    <t>koc gaśniczy</t>
  </si>
  <si>
    <t>alarm</t>
  </si>
  <si>
    <t>ograniczony monitoring</t>
  </si>
  <si>
    <t>kraty na oknach w części piwnicznej</t>
  </si>
  <si>
    <t>Budynek Sali gimnastycznej</t>
  </si>
  <si>
    <t>zajęcia sportowe</t>
  </si>
  <si>
    <t>początek XX wieku</t>
  </si>
  <si>
    <t>hydranty - 4 szt.</t>
  </si>
  <si>
    <t>ul. Żeromskiego 38, Sulechów</t>
  </si>
  <si>
    <t>10% budynku podpiwniczone</t>
  </si>
  <si>
    <t>5 gaśnic 4 kg GP-4xABC</t>
  </si>
  <si>
    <t>I drzwi z zamkiem Gerda</t>
  </si>
  <si>
    <t>pokrycie dachowe bitumiczne</t>
  </si>
  <si>
    <t>1 gaśnice 6 kg GP-6xABC</t>
  </si>
  <si>
    <t>kraty na oknach na parterze</t>
  </si>
  <si>
    <t xml:space="preserve">Powiatowy Zielonogórski Zarząd Dróg </t>
  </si>
  <si>
    <t>Równiarka drogowa typu SANY</t>
  </si>
  <si>
    <t>Teodolit elektroniczny</t>
  </si>
  <si>
    <t>Frez do niwelowania pni</t>
  </si>
  <si>
    <t xml:space="preserve">sprzet użyczony </t>
  </si>
  <si>
    <t>nazwa jednostki: Dom Pomocy Społecznej w Trzebiechowie</t>
  </si>
  <si>
    <t>Górzykowo 1, 66-100 Sulechów</t>
  </si>
  <si>
    <t>WBK</t>
  </si>
  <si>
    <t>Odkurzacz nadburtowy do liści ASi6H</t>
  </si>
  <si>
    <t>1965 (modernizacja- c.o. i instalacja rekuperacji 2012 ; termomodernizacja- 2014 r.)</t>
  </si>
  <si>
    <t>DPS w Trzebiechowie</t>
  </si>
  <si>
    <t>Tablet Lenovo</t>
  </si>
  <si>
    <t>Statyczny dwupłaszczowy zbiornik stalowy (na emulsję) poj. 5tys.litrów</t>
  </si>
  <si>
    <t>Zbiornik buforowy o pojemności 300 dm3 ( modernizacja kotłowni PZZD )</t>
  </si>
  <si>
    <t>Pilarka 372XP  - piła spalinowa nr 10   (RJ) (2015)</t>
  </si>
  <si>
    <t>Podkrzesywarka 327P5X -  piła wysiegnikowa nr 2 (RJ) (2015)</t>
  </si>
  <si>
    <t>Odkurzacz uniwersalny MV3 Karcher</t>
  </si>
  <si>
    <t>Rębak do gałęzi skorpiona 160SD (2014)</t>
  </si>
  <si>
    <t>Notebook ASUS</t>
  </si>
  <si>
    <t>Notebook ACER Aspire</t>
  </si>
  <si>
    <t>Notebook TOSHIBA</t>
  </si>
  <si>
    <t>Serwer DELL (komplet)</t>
  </si>
  <si>
    <t xml:space="preserve">1 gaśnica 2 kg GP-2x/NABC: 1 szt. urządzenie do gaszenia elektroniki UGS2 </t>
  </si>
  <si>
    <t>RADIOODTWARZACZ PHILIPS AZ 780</t>
  </si>
  <si>
    <t>0,01 km-domy</t>
  </si>
  <si>
    <t xml:space="preserve">Nazwa jednostki: Powiatowe Centrum Pomocy Rodzinie   </t>
  </si>
  <si>
    <t>Nazwa jednostki: Liceum Ogólnokształcące w Sulechowie</t>
  </si>
  <si>
    <t>Nazwa jednostki: Specjalny Ośrodek Szkolno – Wychowawczy Sulechów</t>
  </si>
  <si>
    <t>Nazwa jednostki: Zespół Szkół Specjalnych przy Centrum Leczenia Dzieci i Młodzieży w Zaborze</t>
  </si>
  <si>
    <t>Nazwa jednostki: Młodzieżowy Ośrodek Socjoterapii</t>
  </si>
  <si>
    <t>Nazwa jednostki: Dom Pomocy Społecznej Trzebiechów</t>
  </si>
  <si>
    <t>PZZD</t>
  </si>
  <si>
    <t>Dmuchawa 125BVX</t>
  </si>
  <si>
    <t xml:space="preserve">RAZEM </t>
  </si>
  <si>
    <t>EMWAVE2 - BIOFEEDBLACK HRV</t>
  </si>
  <si>
    <t>ul.Pałacowa 1 w Przytoku</t>
  </si>
  <si>
    <t>ul.Pałacowa 2 w Przytoku</t>
  </si>
  <si>
    <t>Laptop Lenovo</t>
  </si>
  <si>
    <t>Laptop HP</t>
  </si>
  <si>
    <t>Starostwo Powiatowe w Zielonej Górze</t>
  </si>
  <si>
    <t>Urządzenie wielofunkcyjne Canon</t>
  </si>
  <si>
    <t>Drukarka Canon</t>
  </si>
  <si>
    <t>Urządzenie wielofukncyjne Canon</t>
  </si>
  <si>
    <t>Urządzenie wielofunkcyjne Toshiba</t>
  </si>
  <si>
    <t xml:space="preserve">Serwer </t>
  </si>
  <si>
    <t>UPS APC</t>
  </si>
  <si>
    <t>Monitor DELL</t>
  </si>
  <si>
    <t>Skaneroploter HP</t>
  </si>
  <si>
    <t>Switch</t>
  </si>
  <si>
    <t>Kompter przenośny DELL</t>
  </si>
  <si>
    <t xml:space="preserve">Firewall Fortinet </t>
  </si>
  <si>
    <t xml:space="preserve">UPS serwerowy </t>
  </si>
  <si>
    <t>Kserokopiarka AT Triumph</t>
  </si>
  <si>
    <t>Skaner HP Scnajet</t>
  </si>
  <si>
    <t>Garaż</t>
  </si>
  <si>
    <t>Sulechów-Al.Niepodległości 15</t>
  </si>
  <si>
    <t>Sulechów-Al.Niepodległości 33</t>
  </si>
  <si>
    <t>1,3 km</t>
  </si>
  <si>
    <t>1,0 km</t>
  </si>
  <si>
    <t>zamykane na kłódkę</t>
  </si>
  <si>
    <t>0,5 km do budynku szpitala i przychodni</t>
  </si>
  <si>
    <t>Prostownik Dynamic 420</t>
  </si>
  <si>
    <t xml:space="preserve">Przecinarka spalinowa do asfalu (husqvarna) </t>
  </si>
  <si>
    <t>Wiertnica spalinowa BBA  MAKITA ( 2011)</t>
  </si>
  <si>
    <t>Młot udarowo-obrotowy HR45010 MAKITA (2011)</t>
  </si>
  <si>
    <t>Nożyce do ciecia żywopłotu 325HD (2011)</t>
  </si>
  <si>
    <t>Podkrzesywarka (piła wysiegnikowa nr 1 JP - 2011)</t>
  </si>
  <si>
    <t xml:space="preserve">Odsnieżarka spalinowa (2012) 2 szt. </t>
  </si>
  <si>
    <t>Czerpak -chwytak do gałezi (MTZ) (2012)</t>
  </si>
  <si>
    <t>Zagęszczarka PCX 500A/4 BEMA nr 4 (2005)</t>
  </si>
  <si>
    <t>Skrapiarka MADRO SE 500 (2005)</t>
  </si>
  <si>
    <t>Zagęszczarka CF2 WEBER nr 3 (2006)</t>
  </si>
  <si>
    <t>Pilarka spalinowa XVI -20/1 nr 1 piła spalinowa (2008)</t>
  </si>
  <si>
    <t>Wykaszarka spalinowa XVI-12/1 nr 2   kosa spalinowa nr 2 (2008)</t>
  </si>
  <si>
    <t>Kosiarka bijakowa MAROLIN M600 (New holland )</t>
  </si>
  <si>
    <t xml:space="preserve">Niwelator laserowy </t>
  </si>
  <si>
    <t xml:space="preserve">Pług odśnieżny typu ROC 95 nr fabr. 33 (New Holland) </t>
  </si>
  <si>
    <t>Ładowacz czołowy TUR-20/T-460 (Zetor ) 2010</t>
  </si>
  <si>
    <t>Agregat prądotwórczy FOGO (2012)</t>
  </si>
  <si>
    <t>Urzadzenie wielofunkcyjne do modernizacji zieleni samasz  (  doczepiana do Zetora ) (2015)</t>
  </si>
  <si>
    <t>Wykaszarka 545RX -  kosa spalinowa nr 12 ( JP)(2015)</t>
  </si>
  <si>
    <t>Wykaszarka 545RX -  kosa spalinowa  nr 13 ( RJ)(2015)</t>
  </si>
  <si>
    <t>Dmuchawa 125BVX (2016) nr 3 (RJ)</t>
  </si>
  <si>
    <t>Pilarka 372XP  nr 17</t>
  </si>
  <si>
    <t>Pilarka spalinowa 560XP nr 11 (ZSZ)</t>
  </si>
  <si>
    <t>Pilarka spalinowa 560XP nr 12</t>
  </si>
  <si>
    <t>Pilarka spalinowa 560XP nr 13 (MSZ)</t>
  </si>
  <si>
    <t>Pilarka spalinowa 560XP nr 14</t>
  </si>
  <si>
    <t>Pilarka spalinowa 560XP nr 15</t>
  </si>
  <si>
    <t>Pilarka spalinowa 560XP nr 16</t>
  </si>
  <si>
    <t xml:space="preserve">Podkrzesywarka 327P5X  nr 3 piła wysięgnikowa </t>
  </si>
  <si>
    <t>Wykaszarka 545RX nr 15 (ZSZ)</t>
  </si>
  <si>
    <t>Wykaszarka 545RX nr 16</t>
  </si>
  <si>
    <t>Wykaszarka 545RX nr 17 ( MSZ)</t>
  </si>
  <si>
    <t>Wykaszarka 545RX nr 18</t>
  </si>
  <si>
    <t>Kosiarka LC348V nr 3</t>
  </si>
  <si>
    <t>Dmuchawa 525BX nr 2 ( MSZ)</t>
  </si>
  <si>
    <t>Kosiarka LB155S nr 4</t>
  </si>
  <si>
    <t xml:space="preserve">Komputer stacjonarny Adax DELTA </t>
  </si>
  <si>
    <t>Nawigacja TOM TOM</t>
  </si>
  <si>
    <t>Laptop Hewlett-Packard</t>
  </si>
  <si>
    <t>Powiatowe Centrum Pomocy Rodzinie w Zielonej Górze</t>
  </si>
  <si>
    <t>Maszyna do waty cukrowej</t>
  </si>
  <si>
    <t>WIZUALIZER AVERS PL50</t>
  </si>
  <si>
    <t>TABLET HUAWEI MEDIAPAD T1 10 "</t>
  </si>
  <si>
    <t>Tablety (3 szt)</t>
  </si>
  <si>
    <t>Laptop DELL</t>
  </si>
  <si>
    <t>Aparat SONY</t>
  </si>
  <si>
    <t>Tablica multimedialna</t>
  </si>
  <si>
    <t>Telewizor Philips</t>
  </si>
  <si>
    <t>Telewizor MANTA LED3204</t>
  </si>
  <si>
    <t>Telefon Hauawei PS Lite 100</t>
  </si>
  <si>
    <t>Telefon Samsung Xcover 4</t>
  </si>
  <si>
    <t>Monitor LED LG 24 cal</t>
  </si>
  <si>
    <t>Centrala telefoniczna SILIKAN IPL -256</t>
  </si>
  <si>
    <t xml:space="preserve">(szacunkowa wartość odtworzeniowa) </t>
  </si>
  <si>
    <t xml:space="preserve">(szacunkowa wartość odtworzeniowa)   </t>
  </si>
  <si>
    <t>stacjonarny</t>
  </si>
  <si>
    <t>przenośny</t>
  </si>
  <si>
    <t>Drukarka Kyocera ECOSYS P3055DN</t>
  </si>
  <si>
    <t>Notebook Dell 3590</t>
  </si>
  <si>
    <t>Urzadzenie wielofunkcyjne KYOCERA</t>
  </si>
  <si>
    <t>Drukarka Kyocera</t>
  </si>
  <si>
    <t xml:space="preserve">Fax CANON L170 </t>
  </si>
  <si>
    <t>Telefon KX-TG2511</t>
  </si>
  <si>
    <t>nazwa jednostki: Centrum Kształcenia Ustawicznego i Zawodowego  w Sulechowie</t>
  </si>
  <si>
    <t>Zmywarka BOCH SMS 24A WOOE KGO</t>
  </si>
  <si>
    <t>Waga osobowa SECA 711 ze wzrostomierzem</t>
  </si>
  <si>
    <t>Komputer Dell 790 i 5/4GB/250GB</t>
  </si>
  <si>
    <t>KX-FT 986 Termiczny Fax</t>
  </si>
  <si>
    <t>Drukarka Samsung SL-C430W</t>
  </si>
  <si>
    <t>Urządzenie wielofunkcyjne Brother DCP-9020CWD</t>
  </si>
  <si>
    <t>Serwer i3-6320 16GB 1TB SSHD WinSrv</t>
  </si>
  <si>
    <t>Serwer Xeon E3-1220 v6 16GB 1TB SSHD WinSrv</t>
  </si>
  <si>
    <t>Reflektometr Grandway FHO5000-D35 1310/1550nm 35/3</t>
  </si>
  <si>
    <t>Terminal danych CPT-8001L/2M laser</t>
  </si>
  <si>
    <t>Szlifierka kątowa</t>
  </si>
  <si>
    <t>Wiertarka stołowa (słupowa)</t>
  </si>
  <si>
    <t>Przecinarka taśmowa do metalu</t>
  </si>
  <si>
    <t>KOMPUTER DELL 790</t>
  </si>
  <si>
    <t>KOMPUTER DELL</t>
  </si>
  <si>
    <t>MONITOR HP</t>
  </si>
  <si>
    <t>KOMPUTER DELL 990</t>
  </si>
  <si>
    <t>MONITOR DELL 2210</t>
  </si>
  <si>
    <t>Wykaz sprzętu elektronicznego przenośnego ( do lat 5) – rok 2014 i młodszy</t>
  </si>
  <si>
    <t>LAPTOP DELL E6400</t>
  </si>
  <si>
    <t>Wykaz sprzętu elektronicznego stacjonarnego (do lat 5) – rok 2014 i młodszy</t>
  </si>
  <si>
    <t>Kosiarka VIKING rok 2014</t>
  </si>
  <si>
    <t>Dmuchawa plecakowa</t>
  </si>
  <si>
    <t>nazwa jednostki:   Młodzieżowy Ośrodek Socjoterapii</t>
  </si>
  <si>
    <t xml:space="preserve">Szkoła z salą gimnast. , mieszkania, schronisko młodzieżowe </t>
  </si>
  <si>
    <t>Komputery(10 szt)</t>
  </si>
  <si>
    <t>drukarki atramentowe (2 szt)</t>
  </si>
  <si>
    <t>Laptopy (2 szt)</t>
  </si>
  <si>
    <t>Laptop</t>
  </si>
  <si>
    <t xml:space="preserve">Agregat prądotwórczy </t>
  </si>
  <si>
    <t>nie dotyczy</t>
  </si>
  <si>
    <t xml:space="preserve">Montaż instalacji fotowoltaicznej na budynku Starostwa Powiatowego w Zielonej Górze ul. Podgórna 5 Zielona Góra: </t>
  </si>
  <si>
    <t>Lenovo IdeaPad(Corei3-6100U</t>
  </si>
  <si>
    <t>Drukarka Brother</t>
  </si>
  <si>
    <t>Monitor LED Samsung 24"</t>
  </si>
  <si>
    <t>Wizualizer Aver F17HD</t>
  </si>
  <si>
    <t>Mikroskop Bresser LCD z wyświetlaczem 3,5"</t>
  </si>
  <si>
    <t>Notebook Acer AS5 A515</t>
  </si>
  <si>
    <t>Dysk przenośny WD 1TB ELEMENTS SE</t>
  </si>
  <si>
    <t>Napęd DVD-REC ASUS SDRW-08D2S-U LITE USB</t>
  </si>
  <si>
    <t>Laptop ASUS R542UF-DM157T</t>
  </si>
  <si>
    <t xml:space="preserve">Podwójny system bezprzewodowy mikrofonów PRODIPE </t>
  </si>
  <si>
    <t>Komputery (2 szt)</t>
  </si>
  <si>
    <t>Drukarka</t>
  </si>
  <si>
    <t>Notebook</t>
  </si>
  <si>
    <t xml:space="preserve">Projektor </t>
  </si>
  <si>
    <t xml:space="preserve">Montaż systemu zarządzania energią  dla budynku Starostwa Powiatowego w Zielonej Górze ul. Podgórna 5 Zielona Góra:
• montaż urządzeń i sterownika,
• interfejs obsługi systemu
</t>
  </si>
  <si>
    <t xml:space="preserve">Tablet HUAWEI t3 753018529-7"/4X/16/WI-FI/A6.0/SI </t>
  </si>
  <si>
    <t xml:space="preserve">Serwer Dell PowerEDGE T130 E3-1220v6/8GB/2x1TB/S1130/3Y NBD - z oprogramowaniem, dyskiems SSD Intel i dodatkowa pamięć DDR RAM 8GB SAMSUNG </t>
  </si>
  <si>
    <t xml:space="preserve">Komputer Dell Vostro 3670 MT i7 z oprogramowaniem dodatkowym dyskiem SSD Intel, </t>
  </si>
  <si>
    <t>Zasilacz awaryjny UPS Lester MEL-1200u L-INT</t>
  </si>
  <si>
    <t>Komputer stacjonarny AIO HP 200</t>
  </si>
  <si>
    <t>Ekran projekcyjny elektryczny</t>
  </si>
  <si>
    <t>ANKIETA DANYCH PODSTAWOWYCH</t>
  </si>
  <si>
    <t xml:space="preserve">Pełna nazwa: </t>
  </si>
  <si>
    <t xml:space="preserve">Adres:  </t>
  </si>
  <si>
    <t>Telefon:</t>
  </si>
  <si>
    <t xml:space="preserve">NIP: </t>
  </si>
  <si>
    <t>REGON:</t>
  </si>
  <si>
    <t xml:space="preserve">EKD/PKD: </t>
  </si>
  <si>
    <t>Rodzaj prowadzonej działalności w tym działalności inne niż podstawowa np. posiadanie własnego ośrodka wypoczynkowego (opis):</t>
  </si>
  <si>
    <t>Zakres terytorialny działalności (np. Polska, Unia Europejska, Świat):</t>
  </si>
  <si>
    <t xml:space="preserve">Lokalizacje użytkowane - rodzaj, adresy: </t>
  </si>
  <si>
    <t>Czy Państwa Jednostka wynajmuje od innych podmiotów nieruchomości? Jeśli tak to jakie?</t>
  </si>
  <si>
    <t xml:space="preserve">Lokalizacje najmowane/dzierżawione - rodzaj, adresy: </t>
  </si>
  <si>
    <t>Liczba pracowników:</t>
  </si>
  <si>
    <t>Liczba uczniów (dot. placówki oświatowo - wychowawczej):</t>
  </si>
  <si>
    <t>Czy jednostka organizuje imprezy masowe - jeśli tak, to proszę o podanie szacowanej ilości takich imprez w ciągu roku oraz szacowaną ilość uczestników.</t>
  </si>
  <si>
    <t>Czy Państwa Jednostka korzysta z rzeczy ruchomych należących do osób trzecich na podstawie umowy najmu, dzierżawy, użyczenia, leasingu itp.? Jeśli tak, to jakiego rodzaju są tą ruchomości (np. pojazdy, sprzęt elektroniczny)? Jaka jest najwyższa wartość takiej ruchomości?</t>
  </si>
  <si>
    <t>Czy Jednostka przyjmuje mienie osób trzecich:</t>
  </si>
  <si>
    <t>- w jakim celu przechowania? Jeśli tak , to proszę podać rodzaj mienia</t>
  </si>
  <si>
    <t>- w celu obróbki, naprawy lub innych usług? Jeśli tak, to proszę podać rodzaj mienia</t>
  </si>
  <si>
    <t xml:space="preserve">Czy  administrujecie, zarządzacie Państwo drogami , jeśli tak proszę podać rodzaj oraz długość?   </t>
  </si>
  <si>
    <t>Czy Państwa Jednostka emituje jakieś szkodliwe substancje grożące zanieczyszczeniem powietrza, wody lub gruntu?  Jeśli tak, to proszę podać rodzaj ubstancji oraz ewentualny stopień zagrożenia dla środowiska.</t>
  </si>
  <si>
    <t>Czy posiadają Państwo oczyszczalnie ścieków?</t>
  </si>
  <si>
    <t>Czy zarządzają Państwo wysypiskiem odpadów?</t>
  </si>
  <si>
    <t xml:space="preserve">Czy w Jednostce używa się materiałów wybuchowych, fajerwerków, młotów pneumatycznych lub kafarów? </t>
  </si>
  <si>
    <t xml:space="preserve">Czy Państwa Jednostka korzysta z usług podwykonawców? Jeśli tak w jakim zakresie? </t>
  </si>
  <si>
    <t>Czy Państwa Jednostka użytkuje pojazdy niepodlegające obowiązkowi rejestracji (np. wózki widłowe)? Jeśli tak, proszę podać ich rodzaj i liczbę.</t>
  </si>
  <si>
    <t>Czy posiadają Państwo własną stołówkę?</t>
  </si>
  <si>
    <t xml:space="preserve"> Czy wykonują Państwo usługi o charakterze medycznym? Jeśli tak to jakie?</t>
  </si>
  <si>
    <t xml:space="preserve">Czy posiadają Państwo koncesje? Jeśli tak jakie? </t>
  </si>
  <si>
    <t xml:space="preserve">Czy organizują Państwo wyjazdy zagranicę dla swoich pracowników? Jeśli tak, prosimy o informację dokąd? W jakim charakterze? </t>
  </si>
  <si>
    <t>Czy pracują w Państwa Jednostce stażyści, praktykanci, osoby skierowane do prac społecznie użytecznych, osoby skierowane do pracy decyzją sądu lub inne osoby inne niż zatrudnione na umowę o pracę? Jeśli tak to prosimy o informacje, kto u Państwa z ww. kategorii pracowników pracuje oraz podanie, ile maksymalnie z tych osób pracuje u Państwa jednego dnia:</t>
  </si>
  <si>
    <t>Czy posiadane lokalizazje były dotknięte powodzią w przeciagu ostatnich 20 lat, czy znajdują się na terenach zalewowych, zagrożonych powodzią?</t>
  </si>
  <si>
    <t xml:space="preserve">Czy wg Państwa wiedzy, prowadzona działalność wiążę się z koniecznością posiadania obowiązkowych ubezpieczeń OC (poza komunikacyjnymi)? Jeśli tak, to która działalność?                        </t>
  </si>
  <si>
    <t>Czy posiadają Państwo mieszkania służbowe (np. mieszkania najmowane)?</t>
  </si>
  <si>
    <t>Czy posiadają Państwo magazyny paliw płynnych i gazowych oraz materiałów palnych?</t>
  </si>
  <si>
    <t>Czy posiadają Państwo urządzenia  pływające np. jachty, łodzie, pogłębiarki itp. ?</t>
  </si>
  <si>
    <t>Czy posiadają / wykorzystują Państwo lokomotywy lub wagony ?</t>
  </si>
  <si>
    <t xml:space="preserve">Czy w drodze umowy z klientami  lub osobami trzecimi, Państwa Jednostka rozszerza ustawowy zakres odpowiedzialności cywilnej?   </t>
  </si>
  <si>
    <t>Czy Jednostka posiada/zarządza (TAK - adres/NIE):
- cmentarzem
- placami zabaw
- kąpieliskiem / basenem
- lodowiskiem
- wysypiskiem śmieci</t>
  </si>
  <si>
    <t>Budynek mieszkalno-usługowy</t>
  </si>
  <si>
    <t>lata 60</t>
  </si>
  <si>
    <t>al.Niepodległości 15, Sulechów</t>
  </si>
  <si>
    <t>Żelbetonowe-drewniane</t>
  </si>
  <si>
    <t>Dach-papa na jedej cześci budynku, na drugiej dachówka</t>
  </si>
  <si>
    <t>Budynek służby zdrowia</t>
  </si>
  <si>
    <t xml:space="preserve">Hydranty wewnetrzne, gasnice proszkowe </t>
  </si>
  <si>
    <t>Zamki</t>
  </si>
  <si>
    <t>Klimatyzator</t>
  </si>
  <si>
    <t>Drukarka OKIB432dn</t>
  </si>
  <si>
    <t>Urządzenie wielofukncyjne XEROX 3225</t>
  </si>
  <si>
    <t>Urządzenie wielofukncyjne XEROX 3226</t>
  </si>
  <si>
    <t xml:space="preserve">Urządzenie wielofunkcyjne Canon MFP Color </t>
  </si>
  <si>
    <t xml:space="preserve">Komputer Optimus </t>
  </si>
  <si>
    <t>Drukarka laserowa ECOSYS</t>
  </si>
  <si>
    <t>Zestaw komputerowy HP200 G3</t>
  </si>
  <si>
    <t>Urządzenie wielofunkcyjne Xerox3225</t>
  </si>
  <si>
    <t>Niszczarka</t>
  </si>
  <si>
    <t>Urządzenie wielofunkcyjne Samsung SL-M3370FD</t>
  </si>
  <si>
    <t>Drukarka laserowa</t>
  </si>
  <si>
    <t>Zmywarka Siemens</t>
  </si>
  <si>
    <t>Nisczarka</t>
  </si>
  <si>
    <t>Urządzenie wielofunkcyjne Canon MFP Color MF732Cdw</t>
  </si>
  <si>
    <t>Notebook Dell 3591</t>
  </si>
  <si>
    <t>Notebook Dell 3592</t>
  </si>
  <si>
    <t>Zestaw komputerowy HP200 G4</t>
  </si>
  <si>
    <t>Zestaw komputerowy HP200 G5</t>
  </si>
  <si>
    <t xml:space="preserve">Starostwo Powiatowe w Zielonej Górze </t>
  </si>
  <si>
    <t>ul. Podgórna 5</t>
  </si>
  <si>
    <t>68 45 27 575, 68 45 27 520</t>
  </si>
  <si>
    <t xml:space="preserve">8411Z; 7511Z </t>
  </si>
  <si>
    <t>Jednostka samorządowa -  Kierowanie podstawowymi rodzajami działalności publicznej</t>
  </si>
  <si>
    <t xml:space="preserve">Polska     </t>
  </si>
  <si>
    <t>Nie dotyczy</t>
  </si>
  <si>
    <t xml:space="preserve">Nie dotyczy   </t>
  </si>
  <si>
    <t>Członkowie Zarządu i pracownicy Wydziału Promocji delegacje służbowe - Niemcy, Rosja</t>
  </si>
  <si>
    <t>Tak. Stażyści, praktykanci, osoby zatrudnione na podstawie umowy zlecenia - max. 10 osób jednego dnia</t>
  </si>
  <si>
    <t>Tak. Statutowa.</t>
  </si>
  <si>
    <t>Łódź płaskodenna, ponton</t>
  </si>
  <si>
    <t>POWIATOWY ZIELONOGÓRSKI ZARZĄD DRÓG</t>
  </si>
  <si>
    <t>GÓRZYKOWO 1, 66-100 SULECHÓW</t>
  </si>
  <si>
    <t>68 385 95 00</t>
  </si>
  <si>
    <t>971247007-00011</t>
  </si>
  <si>
    <t>5221 Z</t>
  </si>
  <si>
    <t>NIE DOTYCZY</t>
  </si>
  <si>
    <t>POLSKA - POWIAT ZIELONOGÓRSKI</t>
  </si>
  <si>
    <t>BRAK</t>
  </si>
  <si>
    <t>TAK, DROGI POWIATOWE - ŁĄCZNA DŁUGOŚĆ 376,406</t>
  </si>
  <si>
    <t>TAK - EMULSJA ASFALTOWA</t>
  </si>
  <si>
    <t>TAK - MŁOT UDAROWY</t>
  </si>
  <si>
    <t>TAK - BIEŻĄCE UTRZYMANIE DRÓG, NAPRAWA MOSTKÓW I PRZEPUSTÓW</t>
  </si>
  <si>
    <t>TAK, RÓWNIARKA DROGOWA</t>
  </si>
  <si>
    <t>NIE, ALE ZNAJDUJĄ SIĘ NA TERENACH ZAGROŻÓNYCH POWODZIĄ</t>
  </si>
  <si>
    <t>TAK - UBEZPIECZENIE DOTYCZĄCE WYDAWANYCH DECYZJI ADMINISTRACYJNYCH</t>
  </si>
  <si>
    <t>TAK</t>
  </si>
  <si>
    <t>gaśnice, dozorcy, kamery (monitoring)</t>
  </si>
  <si>
    <t>UPS (AgS)</t>
  </si>
  <si>
    <t>UPS AJ 800 VA LED (TWR;850VA)</t>
  </si>
  <si>
    <t>Dysk zewnętrzny WD 1TB</t>
  </si>
  <si>
    <t>Monitor LG 19"</t>
  </si>
  <si>
    <t>Zestaw klawiatura+mysz Logitech</t>
  </si>
  <si>
    <t>Windows 10 Home OEM 64bit</t>
  </si>
  <si>
    <t>Oprogramowanie Microsoft Office 2019</t>
  </si>
  <si>
    <t>Niszczarka REXEL PROSTYLE +12 (AgS)</t>
  </si>
  <si>
    <t>Niszczarka REXEL PROSTYLE +12 (MK)</t>
  </si>
  <si>
    <t xml:space="preserve">zageszczarka nr 1, nr 2 (płyty wibracyjne) (2 szt.) WEBER (firma SARPOL) </t>
  </si>
  <si>
    <t>Kompresor olejowy (2018)</t>
  </si>
  <si>
    <t>Spawarka Minarc 150 KEMPPI(2017)</t>
  </si>
  <si>
    <t>Szlifierka kątowa GA6040C (2017)</t>
  </si>
  <si>
    <t>UL. PODGÓRNA 5 65-057 ZIELONA GÓRA</t>
  </si>
  <si>
    <t>68 452 75 26</t>
  </si>
  <si>
    <t>973 06 05 217</t>
  </si>
  <si>
    <t>8810Z</t>
  </si>
  <si>
    <t>Pomoc społeczna o zasięgu ponadgminnym: dzieciom, rodzinom, osobom starszym, chorym i niepełnosprawnym; a także zabezpieczenie dzieciom pieczy zastępczej w przypadku niemożności zapewnienia opieki i wychowania przez rodziców</t>
  </si>
  <si>
    <t>POLSKA</t>
  </si>
  <si>
    <t>Pomieszczenia biurowe o łacznej pow. 228,1 m2 znajdujace się w budynku Starostwa Powiatowego w Zielonej Górze. Pomieszczenia mieszkalne o pow. 47,60 m2  z przeznaczeniem na mieszkanie chronione znajdujące się w DPS Trzebiechów</t>
  </si>
  <si>
    <t>Zielona Góra ul. Podgórna 5 ; Trzebiechów, ul. Sulechowska 1</t>
  </si>
  <si>
    <t xml:space="preserve">TAK - przewóz osób / średnio 2 razy w roku </t>
  </si>
  <si>
    <t>8560D</t>
  </si>
  <si>
    <t>Polska</t>
  </si>
  <si>
    <t>CENTRUM KSZTAŁCENIA ZAWODOWEGO I USTAWICZNEGO W SULECHOWIE</t>
  </si>
  <si>
    <t>ul. Piaskowa 53, 66-100 Sulechów</t>
  </si>
  <si>
    <t>68 385 26 86</t>
  </si>
  <si>
    <t>973-103-13-79</t>
  </si>
  <si>
    <t>8560Z</t>
  </si>
  <si>
    <t>działalność wspomagajaca edukację</t>
  </si>
  <si>
    <t>ul. Piaskowa 53, 66-100 Sulechów,  ul. Armii Krajowej 75 66-100 Sulechów</t>
  </si>
  <si>
    <t>GAZ/SPALINY -BRAK OPŁAT Z TYTUŁU EMISJI SUBSTANCJI SZKODLIWYCH , NIKŁY STOPIEŃ ZAGROŻENIA</t>
  </si>
  <si>
    <t>TAK-MIESZKANIE SŁUŻBOWE</t>
  </si>
  <si>
    <t>SIŁOWNIA "POD CHMURKĄ" , BOISKA SZKOLNE, ul. Piaskowa 53, 66-100 Sulechów</t>
  </si>
  <si>
    <t>POWIATOWE CENTRUM POMOCY RODZINIE IM. JANA PAWŁA II  W ZIELONEJ GÓRZE</t>
  </si>
  <si>
    <t>Reflektor Cameo Light</t>
  </si>
  <si>
    <t>Cyrkulator do gotowania SOUS-VIDE STALGAST 6911100</t>
  </si>
  <si>
    <t>Bindownica</t>
  </si>
  <si>
    <t>Kasa fiskalna z opr., taśmą oraz szufladą (6sztx2098,60)</t>
  </si>
  <si>
    <t xml:space="preserve">6ES7215-IAG40-4A81 Sterownik SIMATIC S7-1200 </t>
  </si>
  <si>
    <t>Kosiarka spalinowa Weibang WB4555SC rok 2018</t>
  </si>
  <si>
    <t>Spawarka światłowodowa FSP-UP60+zest.narzędzi rok 2018</t>
  </si>
  <si>
    <t>Miernik rezystancji izolacji ( 14sztx400,-) rok 2018</t>
  </si>
  <si>
    <t>Wkrętarka akumulatorowa(13sztx300,-) rok 2018</t>
  </si>
  <si>
    <t>Silnik indukcyjny jednofazowy(6sztx500,-) rok 2018</t>
  </si>
  <si>
    <t>Silnik 3 fazowy klatkowy(3sztx800;-) rok 2018</t>
  </si>
  <si>
    <t>Reflektometr TDR-410 rok 2018</t>
  </si>
  <si>
    <t>Wkrętarka akumulatorowa(6sztx519,06) rok 2018</t>
  </si>
  <si>
    <t>ul. Licealna 10, 66-100 Sulechów</t>
  </si>
  <si>
    <t>68 385 26 19</t>
  </si>
  <si>
    <t>927-14-34-399</t>
  </si>
  <si>
    <t>8531B</t>
  </si>
  <si>
    <t>licea ogólnokształcące</t>
  </si>
  <si>
    <t>ul. Licealna 10, 66-100 Sulechów - budynek szkoły; ul. Żeromskiego 38, 66-100 Sulechów - sala gimnastyczna</t>
  </si>
  <si>
    <t>TAK, kserokopiarki 2 szt. - 11000,00zł/szt.</t>
  </si>
  <si>
    <t>TAK, liczba w zależności od wniosków i potrzeb</t>
  </si>
  <si>
    <t>Urządzenie wielofunkcyjne Konica Minolta Bizhub C258 nr 158878005</t>
  </si>
  <si>
    <t>wartość netto</t>
  </si>
  <si>
    <t>Urządzenie wielofunkcyjne Konica Minolta Bizhub C258 nr 158878004</t>
  </si>
  <si>
    <t>Młodzieżowy Ośrodek Socjoterapii im. Ireny Sendlerowej</t>
  </si>
  <si>
    <t>ul. Pałacowa 1 w Przytoku , 66-003 Zabór</t>
  </si>
  <si>
    <t>68 3274410 w. 23</t>
  </si>
  <si>
    <t>8790Z</t>
  </si>
  <si>
    <t>Placówka systemu oświatowego publicznego</t>
  </si>
  <si>
    <t>j.w.</t>
  </si>
  <si>
    <t xml:space="preserve">Tak. Mikrociągnik z kosiarką rotacyjną </t>
  </si>
  <si>
    <t>Tak - działalność oświatowa oraz pomoc społeczna z zakwaterowaniem</t>
  </si>
  <si>
    <t>Wiatrołap</t>
  </si>
  <si>
    <t>zadaszenie</t>
  </si>
  <si>
    <t>1*antywłamaniowy</t>
  </si>
  <si>
    <t>0 km- dom</t>
  </si>
  <si>
    <t>SPECJALNY OŚRODEK SZKOLNO-WYCHOWAWCZY</t>
  </si>
  <si>
    <t>66-100 SULECHÓW, UL. ŁĄCZNA 1</t>
  </si>
  <si>
    <t>68 385 2649 wew.21</t>
  </si>
  <si>
    <t>927-14-15-700</t>
  </si>
  <si>
    <t>OŚWIATA I WYCHOWANIE</t>
  </si>
  <si>
    <t>66-100 SULECHÓW, UL. ŁĄCZNA 1 I UL. KRUSZYNA 1</t>
  </si>
  <si>
    <t>TAK- PRACOWNICY, UCZNIOWIE</t>
  </si>
  <si>
    <t>Zespół Szkół Specjalnych im. Kawalerów Maltańskich przy Centrum Leczenia Dzieci i Młodzieży w Zaborze</t>
  </si>
  <si>
    <t xml:space="preserve"> ul. Zamowa 1, 66-003 Zabóra</t>
  </si>
  <si>
    <t>68 327 40 94</t>
  </si>
  <si>
    <t>973-03-71-848</t>
  </si>
  <si>
    <t>Działalność oświatowa</t>
  </si>
  <si>
    <t>Zamkowa 1, 66-003 Zabór</t>
  </si>
  <si>
    <t>Komputer laptop HPi5</t>
  </si>
  <si>
    <t>UPS ActiveJet AJE800 (MK)</t>
  </si>
  <si>
    <t>Kserokopiarka Konica Minolta BIZHUB C224E</t>
  </si>
  <si>
    <t>Klawiatura Logitech K270 (MK)</t>
  </si>
  <si>
    <t>Dysk zewnętrzny WD Elements 1TB (AJ)</t>
  </si>
  <si>
    <t>Pendrive Kingston DT50 32GB (AJ)</t>
  </si>
  <si>
    <t>Komputer - dyrektor</t>
  </si>
  <si>
    <t>Komputer  - sekcja organizacyjna (sekretariat)</t>
  </si>
  <si>
    <t>Komputer - sekcja techniczna (zieleń, ewidencja)</t>
  </si>
  <si>
    <t>Komputer - sekcja techniczna (org. ruchu itp.)</t>
  </si>
  <si>
    <t>Komputer - sekcja organizacyjna (zamówienia publiczne)</t>
  </si>
  <si>
    <t>Oprogramowanie Windows 10 Pro PL Oem  - sekcja organizacyjna (sekretariat)</t>
  </si>
  <si>
    <t>Oprogramowanie Windows 10 Pro PL Oem - sekcja techniczna (zieleń, ewidencja)</t>
  </si>
  <si>
    <t>Oprogramowanie Windows 10 Pro PL Oem  sekcja techniczna (org. ruchu itp.)</t>
  </si>
  <si>
    <t>Oprogramowanie Windows 10 Pro PL Oem  sekcja organizacyjna (zamówienia publiczne)</t>
  </si>
  <si>
    <t>Oprogramowanie MS Office 2019 Home and Bssiness - dyrektor</t>
  </si>
  <si>
    <t>Oprogramowanie MS Office 2019 Home and Bssiness  - sekcja organizacyjna (sekretariat)</t>
  </si>
  <si>
    <t>Oprogramowanie MS Office 2019 Home and Bssiness  - sekcja techniczna (zieleń, ewidencja)</t>
  </si>
  <si>
    <t>Oprogramowanie MS Office 2019 Home and Bssiness  - sekcja techniczna (org. ruchu itp.)</t>
  </si>
  <si>
    <t>Oprogramowanie MS Office 2019 Home and Bssiness - sekcja organizacyjna (zamówienia publiczne)</t>
  </si>
  <si>
    <t>Dysk zewnętrzny WD 1TB (dyrektor)</t>
  </si>
  <si>
    <t>Telefon stacjonarny Panasonic KX - TG 2511</t>
  </si>
  <si>
    <t>Urządzenie wielofunkcyjne Brother MFC-J200Ap1</t>
  </si>
  <si>
    <t>Oprogramowanie do kosztorysowania ZUZIA wersja 10 (sekcja techniczna)</t>
  </si>
  <si>
    <t>UPS ActiveJet AJE800 (sekcja organizacyjna - zamówienia publiczne)</t>
  </si>
  <si>
    <t>dysk twardy WD red 1 TB (komputer MK)</t>
  </si>
  <si>
    <t>pamięć RAM 8GB (komputer MK)</t>
  </si>
  <si>
    <t>mysz Logitech M185 (MK)</t>
  </si>
  <si>
    <t>mysz Logitech M185 (JJ)</t>
  </si>
  <si>
    <t>Urządzenie wielofunkcyjne Brother MFC-J200A (sekcja organizacyjna AJ, KK)</t>
  </si>
  <si>
    <t>Telefon stacjonarny Panasonic KX-TGC 210 (sekretariat)</t>
  </si>
  <si>
    <t>Dysk zewnętrzny WB Elements 1TB (KK)</t>
  </si>
  <si>
    <t>Zagęszczarka PCX 450 (2019)</t>
  </si>
  <si>
    <t>Robot koszący Ambrogio L30 Basic (2019)</t>
  </si>
  <si>
    <t>Traktor Cedrus Challenge (2019)</t>
  </si>
  <si>
    <t>MAKITA DGA504 RTJ akumulatorowa szlifierka kątowa 125 mm 18V Li-Ion walizka systemowa MAKPAC (2x5,0 Ah BLDC silnik bezszczotkowy) (2019)</t>
  </si>
  <si>
    <t>Akumulatorowy klucz udarowy DTW285 Body MAKITA + nasadki udarowe (2019)</t>
  </si>
  <si>
    <t>Zagęszczarka WEBERCF 2A HD (2019)</t>
  </si>
  <si>
    <t xml:space="preserve">panel LED 60x60 50W 4000K 6000k ECOLIGHT (12 szt.) </t>
  </si>
  <si>
    <t>Xerok WorkCentre urządzenie wielofunkcyjne</t>
  </si>
  <si>
    <t>Urządzenie wielofunkcyjne Canon i-SENSYS MF443dw</t>
  </si>
  <si>
    <t>Komputer All in ONE HP szt. 5</t>
  </si>
  <si>
    <t>OKI Drukarka B432dn</t>
  </si>
  <si>
    <t>Urządzenie Canon i-SENSYS MF445dw</t>
  </si>
  <si>
    <t>Expres Krupsa</t>
  </si>
  <si>
    <t>Dysk HDD</t>
  </si>
  <si>
    <t>Laptop HP 250 G7 szt. 30</t>
  </si>
  <si>
    <t>Pilarka MS 180 35 3/8''P PM3</t>
  </si>
  <si>
    <t>Urządzenia wielofunkcyjne:XEROX WorkCentre 5330</t>
  </si>
  <si>
    <t>Urządzenia wielofunkcyjne:XEROX WorkCentre 7835</t>
  </si>
  <si>
    <t>Monitor  AOC 23,6" E2470SWH</t>
  </si>
  <si>
    <t>Drukarka-Samsung X press-SL-M2070W</t>
  </si>
  <si>
    <t>Mikser-Blender planetarny 7L 2262261</t>
  </si>
  <si>
    <t>Drukarka laserowa Brother HL-L2312D</t>
  </si>
  <si>
    <t>Serwer KB-20</t>
  </si>
  <si>
    <t>Drukarka 3D</t>
  </si>
  <si>
    <t>Wykaz sprzętu elektronicznego przenośnego (do 5 lat) - rok 2015 i młodszy</t>
  </si>
  <si>
    <t>Lupa elektronicz do czytania-Portable Video Magni</t>
  </si>
  <si>
    <t>Smartfon XIAOMI REDMI NOTE 9S 4/64GB INTERSTELLAR GREY</t>
  </si>
  <si>
    <t>Chłodnia</t>
  </si>
  <si>
    <t>Telefon Samsung</t>
  </si>
  <si>
    <t>Telewizor JVC</t>
  </si>
  <si>
    <t>Telewizor SHARP</t>
  </si>
  <si>
    <t>Projektor multimedialny</t>
  </si>
  <si>
    <t>Chłodziarka na odpady</t>
  </si>
  <si>
    <t>Telefon Hammer Energy</t>
  </si>
  <si>
    <t>Telefon Huawei P smart 2019</t>
  </si>
  <si>
    <t>Komputer laptop C340</t>
  </si>
  <si>
    <t>Lampa bakteriobójcza przepływowa</t>
  </si>
  <si>
    <t>Lampa bakteriobójcza</t>
  </si>
  <si>
    <t>Zamgławiacz elektryczny</t>
  </si>
  <si>
    <t>Projektor Toshiba</t>
  </si>
  <si>
    <t>Projektor BENQ</t>
  </si>
  <si>
    <t>Projektor NEC</t>
  </si>
  <si>
    <t>Projektor OPTOMA</t>
  </si>
  <si>
    <t>Tablica interaktywna</t>
  </si>
  <si>
    <t>Projektor ACER</t>
  </si>
  <si>
    <t>Komputer AMD (zestaw)</t>
  </si>
  <si>
    <t>Drukarka, urządzenie wielofunkcyjne Brother DCP-L2512D 3w1</t>
  </si>
  <si>
    <t>Projektor  NEC z pilotem i kablem</t>
  </si>
  <si>
    <t>Laptop LENOVO</t>
  </si>
  <si>
    <t xml:space="preserve">Laptop Lenovo V15-ADA </t>
  </si>
  <si>
    <t xml:space="preserve">Laptop ACER </t>
  </si>
  <si>
    <t>Napęd optyczny ASUS SDRW-08D2S</t>
  </si>
  <si>
    <t>Laptop Lenovo V330-14 Ryzen</t>
  </si>
  <si>
    <t xml:space="preserve">Laptop Lenovo V330-15 </t>
  </si>
  <si>
    <t>Laptop Dell 12</t>
  </si>
  <si>
    <t>Laptop Lenovo 15</t>
  </si>
  <si>
    <t xml:space="preserve">Tablet graficzny WACOM ONE </t>
  </si>
  <si>
    <t>Dmuchawa ogrodowa 2019</t>
  </si>
  <si>
    <t>Osuszacz powietrza</t>
  </si>
  <si>
    <t>Zestaw komputerowy Benq</t>
  </si>
  <si>
    <t>laptop  HP 250 G7  7 szt.</t>
  </si>
  <si>
    <t>Ekspres do kawy</t>
  </si>
  <si>
    <t>Ekspres ciśnieniowy</t>
  </si>
  <si>
    <t>Drukarka HP Laser Jet</t>
  </si>
  <si>
    <t>Urządzenie wielofunkcyjne Kyocera</t>
  </si>
  <si>
    <t>Komputer Dell OptiPlex 5260</t>
  </si>
  <si>
    <t>Urządzenie wielofunkcyjne Canon 16 szt</t>
  </si>
  <si>
    <t>SMARTFON Samsung Galaxy</t>
  </si>
  <si>
    <t>Laptop Dell Vostro 3580</t>
  </si>
  <si>
    <t>Laptop Asus Pro P 5440FA</t>
  </si>
  <si>
    <t>Lampa UV - C  4 szt</t>
  </si>
  <si>
    <t>Nazwa jednostki: Poradnia Psychologiczno – Pedagogiczna w Sulechowie</t>
  </si>
  <si>
    <t>Laptop Samsung</t>
  </si>
  <si>
    <t>Laptop Dell</t>
  </si>
  <si>
    <t>laptop Yoga</t>
  </si>
  <si>
    <t>Rzutnik Benq</t>
  </si>
  <si>
    <t>Skaner OpticSlim</t>
  </si>
  <si>
    <t>Dysk zewnętrzny</t>
  </si>
  <si>
    <t>Komputer Adax</t>
  </si>
  <si>
    <t>Komputery - 7 szt</t>
  </si>
  <si>
    <t>Notebook Lenovo</t>
  </si>
  <si>
    <t>Kserokopiarka Toshiba</t>
  </si>
  <si>
    <t>Centrum Obsługi Placówek Opiekuńczo-Wychowawczych w Klenicy</t>
  </si>
  <si>
    <t>ul. Bolesława Chrobrego 69, 66-133 Klenica</t>
  </si>
  <si>
    <t>Centrum: 973 10 70 385; Placówka Nr 1.: 973 10 70 391; Placówka Nr 2.: 973 10 70 416</t>
  </si>
  <si>
    <t>Nazwa jednostki: Centrum Obsługi Placówek Opiekuńczo-Wychowawczych w Klenicy</t>
  </si>
  <si>
    <t>Nieruchomość zabudowana położona przy ulicy Bolesława Chrobrego 69 w obebie Klenica</t>
  </si>
  <si>
    <t>Placówka opiekuńczo-Wychowawcza</t>
  </si>
  <si>
    <t>1928r.</t>
  </si>
  <si>
    <t>Centrala przeciwpożarowa</t>
  </si>
  <si>
    <t>dzrwi zewn etrzne 3 , dwa zamki w każdych drzwiach</t>
  </si>
  <si>
    <t>1,5 km</t>
  </si>
  <si>
    <t>budynki mieszkalne 10 m; do szkoły i kościół 20 m.</t>
  </si>
  <si>
    <t>834,50 m2</t>
  </si>
  <si>
    <t>2566,80m3</t>
  </si>
  <si>
    <t>dachówka ( w 2009r zmieniany)</t>
  </si>
  <si>
    <t>Ekspres do kawy KRUPSA</t>
  </si>
  <si>
    <t>Telewizor Manta</t>
  </si>
  <si>
    <t>Laptop fujitsu</t>
  </si>
  <si>
    <t>X-Box</t>
  </si>
  <si>
    <t>Centrum Obsługi Placówek Opiekunczo-Wychowawczych w Klenicy</t>
  </si>
  <si>
    <t>Piec Viessman</t>
  </si>
  <si>
    <t>Pralnica</t>
  </si>
  <si>
    <t>Maglownica PRAM zapupiona przed 2010</t>
  </si>
  <si>
    <t>Budynek administracyjno - biurowy; termomodernizacja budynku w 2018 roku , wartość inwestycji 1 946 207,61 zł.</t>
  </si>
  <si>
    <t xml:space="preserve">Zestaw : laptop HP Hewlett-Packard Probook 455 G7 , 7JN01AV - szt. 90 + torba + Mysz modecom usb; </t>
  </si>
  <si>
    <t>Drukarka Canon MF744Cdw</t>
  </si>
  <si>
    <t>Laptop DELL V3590</t>
  </si>
  <si>
    <t>Komputer Lenovo M820z</t>
  </si>
  <si>
    <t>Kopiarka TASKalfa 3253ci</t>
  </si>
  <si>
    <t>Drukarka ECOSYS P3145Dn</t>
  </si>
  <si>
    <t>Komputer Lenovo V530-22</t>
  </si>
  <si>
    <t>Kopiarka TASKalfa 352ci</t>
  </si>
  <si>
    <t xml:space="preserve">Skaner Epson </t>
  </si>
  <si>
    <t>Urządzenie wielofukncyjne Brother MFC-L2712DW</t>
  </si>
  <si>
    <t>Kopiarka TASKalfa 352ci-3szt</t>
  </si>
  <si>
    <t xml:space="preserve">Drukarka Brother </t>
  </si>
  <si>
    <t xml:space="preserve">Urządzenie wielofukcyjne Kyocera </t>
  </si>
  <si>
    <t xml:space="preserve">Drukarka Oki </t>
  </si>
  <si>
    <t>Montaż systemu sygnalizacji pożarowej</t>
  </si>
  <si>
    <t>15 m do szpitala</t>
  </si>
  <si>
    <t>Budynek-magazyn OC</t>
  </si>
  <si>
    <t>Budynek -magazyn OC</t>
  </si>
  <si>
    <t>Budynek</t>
  </si>
  <si>
    <t>Budynek usługowo-mieszkalny</t>
  </si>
  <si>
    <t>5 m do szpitala, budynków mieszkalnych</t>
  </si>
  <si>
    <t>Ściany murowane-cegła pełna</t>
  </si>
  <si>
    <t>ściany murowane</t>
  </si>
  <si>
    <t>al.Niepodległości 33, Sulechów</t>
  </si>
  <si>
    <t>ul.Zwycięstwa , dz. 374/18 Sulechów</t>
  </si>
  <si>
    <t xml:space="preserve">Starostwo Powiatowe w Zielonej Górze, ul. Podgórna 5, 65-057 Zielona Góra - administracyjno-biurowy; Delegatura w Sulechowie, Pl. Ratuszowy 8, 66-100 Sulechów - administracyjno-biurowy; Sulechów Al. Niepodległości 15 - mieszkalno-usługowy; Sulechów Al. Niepodległości 33 - usługowo-mieszkalny; Sulechów ul. Zwycięstwa dz. 374/18 - magazyn OC; Sulechów Al. Niepodległości 33 - garaż; Sulechów Al. Niepodległości 15 - 2 garaże      
</t>
  </si>
  <si>
    <t xml:space="preserve">Tak, sprzęt elektroniczny - 24 804,00 zł (serwer);422 919, 53 zł( UM-serwery,komputery,skaner,przełącznik,Cisco,biblioteka taśmowa-rok produkcji 2011) instalacja grzewcza dla budynku Starostwa Powiatowego w Zielonej Górze - 516 600,00 zł
</t>
  </si>
  <si>
    <t>Wartość początkowa</t>
  </si>
  <si>
    <t>wr</t>
  </si>
  <si>
    <t>Zestaw komputerowy 1(8szt)</t>
  </si>
  <si>
    <t>Komputery klasy PC 2(3szt)</t>
  </si>
  <si>
    <t>Komputery klasy PC 3(7szt-)</t>
  </si>
  <si>
    <t>Komputery klasy PC 4(15szt)</t>
  </si>
  <si>
    <t>Skaner płaski(9szt)</t>
  </si>
  <si>
    <t>Urządzenie wielofunkcyjne Brother MFC-L2700 DW(5szt)</t>
  </si>
  <si>
    <t>Drukarka etykiet GC 420d USB RS232 203dpi(2szt)</t>
  </si>
  <si>
    <t>Projektor 4:3(3szt</t>
  </si>
  <si>
    <t>Acer TaveIMate P259-G2 W10P i5-7200U 4G+torba(23szt)</t>
  </si>
  <si>
    <t>Piec Konwekcyjno- Parowy 000.PK-6(2szt)</t>
  </si>
  <si>
    <t>Ekspres Automatyczny TI30A209RW (2szt)</t>
  </si>
  <si>
    <t>Zmywarko Wyparzarka STALGAST 801506+ podest (2 szt)</t>
  </si>
  <si>
    <t>Chłodziarka samsung R29FSRNDSA(2 szt)</t>
  </si>
  <si>
    <t>Kuchenka Gazowo Elektryczna 618GE3.743 (12szt)</t>
  </si>
  <si>
    <t>Toster Salamander 3250(2szt)</t>
  </si>
  <si>
    <t>Naświetlacz do jaj Mesko NB-2.10 (2szt)</t>
  </si>
  <si>
    <t>Kuchenka Mikrofalowa Samsung MG23J5133AT   (2 szt)</t>
  </si>
  <si>
    <t>Watomierz Analogowy JednofazowyMS304 (2szt)</t>
  </si>
  <si>
    <t>Płyta Projektowa -Elementy Półprzewodnikowe ST271 (3 szt)</t>
  </si>
  <si>
    <t>Płyta do montażu obwodów elektrycznych i elektronicz (6 szt)</t>
  </si>
  <si>
    <t>Komputer ADS S27v1(16szt)</t>
  </si>
  <si>
    <t>Monitor Philips 241B8QJEB (17sz)</t>
  </si>
  <si>
    <t>Urządzenie wielofunkcyjne Brother(9szt)</t>
  </si>
  <si>
    <t>Tablica interaktywna(4szt)</t>
  </si>
  <si>
    <t>Komputer ADS S27 v2(16szt)</t>
  </si>
  <si>
    <t>Monitor Benq(25szt)</t>
  </si>
  <si>
    <t>Kopmuter ADS S27 v2 (9szt)</t>
  </si>
  <si>
    <t>Głośniki do komputera(4szt)</t>
  </si>
  <si>
    <t>Projektor multimedialny(5szt)</t>
  </si>
  <si>
    <t>Wizualizer (3szt)</t>
  </si>
  <si>
    <t>Ruter (7 szt)</t>
  </si>
  <si>
    <t>Urządzenie wielofunkcyjne Brother laserowe MFC-B7710DN</t>
  </si>
  <si>
    <t>Drukarka mono A4 HL-B2080DW</t>
  </si>
  <si>
    <t xml:space="preserve">Projektor ACER X128H(2szt + uchwyt do projektora2 szt </t>
  </si>
  <si>
    <t>Zestaw komputerowy Lenowo L-460 (2szt)</t>
  </si>
  <si>
    <t>Projektor BENQ Mx507 (4szt)</t>
  </si>
  <si>
    <t>Tablet graficzny WACOMONE MEDIUM+NORTON(6szt)</t>
  </si>
  <si>
    <t>Laptop DELL Vostro 3591 i7(2szt)</t>
  </si>
  <si>
    <t>Laptop DELL Vostro 3591 i5(5szt)</t>
  </si>
  <si>
    <t>Laptop hp 255 G7(33szt; 2szt- Notebok Acer Aspire)</t>
  </si>
  <si>
    <t>Umowa użyczenia na sprzęt elektroniczny z -Starostwo Powiatowe w Zielonej Górze na 50 szt Laptopy o łącznej wartości 128293,85zł</t>
  </si>
  <si>
    <t>Drukarka HP z faxem</t>
  </si>
  <si>
    <t>Telefon Panasonic Dect Black Duo</t>
  </si>
  <si>
    <t>Ruter Asus</t>
  </si>
  <si>
    <t>Laptop MSI</t>
  </si>
  <si>
    <t>Laptop HP Pavilon</t>
  </si>
  <si>
    <t>Drukarka Epson Eco Tank</t>
  </si>
  <si>
    <t>Monitor II Yama</t>
  </si>
  <si>
    <t>Telewizor Philips led 32</t>
  </si>
  <si>
    <t>Kosiarka RM</t>
  </si>
  <si>
    <t>Kosiarka MB</t>
  </si>
  <si>
    <t>Telewizor Toshiba 32</t>
  </si>
  <si>
    <t>Telefon Oppo Reno5 Lite</t>
  </si>
  <si>
    <t>Telefon MyPhone Hammer Explorer</t>
  </si>
  <si>
    <t>Komputer Asus</t>
  </si>
  <si>
    <t>Serwer QNAP - TS</t>
  </si>
  <si>
    <t>Dysk HDD 1TB</t>
  </si>
  <si>
    <t>drukarka</t>
  </si>
  <si>
    <t xml:space="preserve">Drukarka HP Laser Jet </t>
  </si>
  <si>
    <t>Laptop Morele.net V15-II L</t>
  </si>
  <si>
    <t>Klawiatura MK</t>
  </si>
  <si>
    <t>Dysk zewnętrzny WD 2 TB (AgS)</t>
  </si>
  <si>
    <t>Napęd DVD-RW zewnętrzny USB Liteon</t>
  </si>
  <si>
    <t>Laptop Dell vostro 3591 (AgS)</t>
  </si>
  <si>
    <t>Program Microsoft Office 2019 (AgS)</t>
  </si>
  <si>
    <t>Mysz Logitech M185 do Laptopa Dell vostro 3591 (AgS)</t>
  </si>
  <si>
    <t>Laptop Dell vostro 3591 (MK)</t>
  </si>
  <si>
    <t>Program Microsoft Office 2019 (MK)</t>
  </si>
  <si>
    <t>Mysz Logitech M185 do Laptopa Dell vostro 3591 (MK)</t>
  </si>
  <si>
    <t xml:space="preserve">Kamera Dahuna EZ-IP IPC-CT2C40-ZS-2812 - 3.7Mpix, zewnętrzna 2,8-12 mm (motozoom)PoE, IR </t>
  </si>
  <si>
    <t>Switch TP-Link TL-SG1024D 24xGigabajt (do kamer) - budynek PZZD</t>
  </si>
  <si>
    <t>Switch 10-portowy S108 do 8 kamer IP 10 portów  (do kamer na hali)</t>
  </si>
  <si>
    <t>Switch 6-portowy S64 do 4 kamer (do kamer na hali)</t>
  </si>
  <si>
    <t>Naświetlacz LED 100 W, czujnik ruchu i zmierzchu</t>
  </si>
  <si>
    <t>Myjka Karcher K7</t>
  </si>
  <si>
    <t>Urządzenie wielofunkcyjne Brother  ( 2 szt)</t>
  </si>
  <si>
    <t>Rzutnik Inffocus</t>
  </si>
  <si>
    <t>Serwer ML 330T06</t>
  </si>
  <si>
    <t>Zestaw do monitorigu (rejestrator 16 kanałowy + 3 kamery tubowe)</t>
  </si>
  <si>
    <t>Zestaw do monitorigu (rejestrator 16 kanałowy HWD-6116MH-G2 + 2 kamery kopułkowe + 1 kamera tubowa)</t>
  </si>
  <si>
    <t>wykaz sprzętu elektronicznego przenośnego (do pięciu lat) rok 2016 i młodszy</t>
  </si>
  <si>
    <t>Telewizor Sony</t>
  </si>
  <si>
    <t>TAK-  PRAKTYKANCI- 1 OSOBA</t>
  </si>
  <si>
    <t>Nazwa jednostki: CKZiU w Sulechowie</t>
  </si>
  <si>
    <t>Suma ubezpieczenia</t>
  </si>
  <si>
    <t>Drukarka Brother DCP-L2532DW</t>
  </si>
  <si>
    <t>Komputer Dell Vostro 3681 (2szt)</t>
  </si>
  <si>
    <t>Monitor  IIYAMA 27 (2szt)</t>
  </si>
  <si>
    <t>Urządzenie wielofunkcyjne Brother DCP-L2512D 3w1</t>
  </si>
  <si>
    <t>Mikrofony bezprzewodowe (2sz)</t>
  </si>
  <si>
    <t>Dynanometr</t>
  </si>
  <si>
    <t>CKZiU</t>
  </si>
  <si>
    <t>Centrum Kształcenia Zawodowego i Ustawicznego w Sulechowie</t>
  </si>
  <si>
    <t>Odkurzacz ogrodowy-dmuchawa do liści-Stihl SH 86 (2019)</t>
  </si>
  <si>
    <t>Spawarka Inwert XTR SET 200 A (2019)</t>
  </si>
  <si>
    <t>Kosa Stihl FS 120 (2022)</t>
  </si>
  <si>
    <t>Silnik hydrauliczny (2022)</t>
  </si>
  <si>
    <t>Siłownik hydrauliczny (2022)</t>
  </si>
  <si>
    <t>Stacja lutownicza 3 szt</t>
  </si>
  <si>
    <t>Zawodowe rodziny zastępcze - umowa zlecenie 18 osób ( świadczące usługę w miejscu zamieszkania );                                                                       Informatyk - umowa zlecenie - 2 razy w tygodniu;                                                                                                              Prawnik - umowa zlecenie 1 raz w tygodniu</t>
  </si>
  <si>
    <t xml:space="preserve">Drukarka HP LaserJet </t>
  </si>
  <si>
    <t>Urządzenie wielofunkcyjne Triumph Adler</t>
  </si>
  <si>
    <t>Serwer</t>
  </si>
  <si>
    <t>Urzadzenie wielofunkcyjne  HP LaserJet Pro M28W</t>
  </si>
  <si>
    <t>SMARTFON Samsung SM-G781 Galaxy S20</t>
  </si>
  <si>
    <t xml:space="preserve">Laptop HP 250 G8 </t>
  </si>
  <si>
    <t xml:space="preserve">Laptop HP 250 G7 z oprogramowaniem 15,6   78 szt </t>
  </si>
  <si>
    <t>środki niskocenne</t>
  </si>
  <si>
    <t>2 szt</t>
  </si>
  <si>
    <t>12 szt</t>
  </si>
  <si>
    <t>6 szt</t>
  </si>
  <si>
    <t xml:space="preserve">Pompa do wody </t>
  </si>
  <si>
    <t>Komputer-2szt</t>
  </si>
  <si>
    <t>Drukarka Brother HL-B2080DW</t>
  </si>
  <si>
    <t>Komputer HP AIO 200- 6 sztuk</t>
  </si>
  <si>
    <t>Komputr HP AIO 200-2 sztuki</t>
  </si>
  <si>
    <t>System koljekowy</t>
  </si>
  <si>
    <t>Komputer</t>
  </si>
  <si>
    <t>Urządzenie Triump</t>
  </si>
  <si>
    <t xml:space="preserve">Urządzenie Kyocera </t>
  </si>
  <si>
    <t xml:space="preserve">Komputer </t>
  </si>
  <si>
    <t>Oprogramowanie aktulane do 2020rok( w 100% umorzone)</t>
  </si>
  <si>
    <t>2014-2020</t>
  </si>
  <si>
    <t>Oprogramowanie  Mirosoft Office 2019-20 szt</t>
  </si>
  <si>
    <t xml:space="preserve">Notebook </t>
  </si>
  <si>
    <t>Oprogramowanie Office Home and Business 2019</t>
  </si>
  <si>
    <t xml:space="preserve">Montaż instalacji grzewczejj na budynku Starostwa Powiatowego w Zielonej Górze ul. Podgórna 5 Zielona Góra: </t>
  </si>
  <si>
    <t>Defibrylator</t>
  </si>
  <si>
    <t>Radotelefon</t>
  </si>
  <si>
    <t>Radiotelefon</t>
  </si>
  <si>
    <t>Nagrzewnica olejowa</t>
  </si>
  <si>
    <t>Piec Vitocrssal 120Kw z regulatorem</t>
  </si>
  <si>
    <t xml:space="preserve">suma ubezpieczenia po odliczeniu </t>
  </si>
  <si>
    <t>DRUKARKA BROTHER HL-1212WE</t>
  </si>
  <si>
    <t>PROJEKTOR INFOCUS IN 116X</t>
  </si>
  <si>
    <t>KAMERA ANALOGOWA - MONITORING</t>
  </si>
  <si>
    <t>Interaktywne monitory zestaw 3 szt. (Aktywna tablica)</t>
  </si>
  <si>
    <t>Router Netgar</t>
  </si>
  <si>
    <t xml:space="preserve"> Zestaw 6-ściu kamer Dahua (Monitoring)</t>
  </si>
  <si>
    <t>Kosa Stihl FS 235</t>
  </si>
  <si>
    <t>Poradnia Psychologiczno - Pedagogiczna</t>
  </si>
  <si>
    <t>ul. Kruszyna 1 , 66-100 Sulechów</t>
  </si>
  <si>
    <t>Oświata i wychowanie</t>
  </si>
  <si>
    <t xml:space="preserve">Polska </t>
  </si>
  <si>
    <t>Centrum : 9731070385, Placówka Nr 1: 9731070391, Placówka Nr 2: 9731070416</t>
  </si>
  <si>
    <t>Centrum: 385703677, Placówka Nr1: 385703602, Placówka Nr2: 385703513</t>
  </si>
  <si>
    <t>87.90.Z</t>
  </si>
  <si>
    <t xml:space="preserve">Instytucjonalna piecza zastępcza </t>
  </si>
  <si>
    <t xml:space="preserve">Centrum: ul. B. Chrobrego 69A/2, POW Nr 1 :ul. B. Chrobrego 69, POW Nr 2: ul. B. Chrobrego 69A , 66-130 Bojadła </t>
  </si>
  <si>
    <t>Kotłownia- piec olejowy, zbiorniki x 2 każdy o pojemności 2000 l</t>
  </si>
  <si>
    <t>Dom Pomocy Społecznej i filia Bełcze</t>
  </si>
  <si>
    <t>Ul. Sulechowska 1</t>
  </si>
  <si>
    <t>068 3514 126 wew. 31</t>
  </si>
  <si>
    <t>8730Z</t>
  </si>
  <si>
    <t>Pozostałe placówki opieki socjalnej eraz z zakwaterowaniem</t>
  </si>
  <si>
    <t>Filia Bełcze 19, 66-130 Bojadła</t>
  </si>
  <si>
    <t>1 impreza w roku ok. 350 osób dodatkowo co dwa lata druga impreza ok. 300 osób</t>
  </si>
  <si>
    <t>Tak -  zamrażarka 1 000,- zł</t>
  </si>
  <si>
    <t>wyposażenie pokoi mieszkańców, telewizory, laptoty, meble, odzież, lodówki</t>
  </si>
  <si>
    <t>na użytek własny</t>
  </si>
  <si>
    <t>tak w filii Bełcze</t>
  </si>
  <si>
    <t>nie była dotknieta powodzią , ale jest zagrozona powodzią</t>
  </si>
  <si>
    <t>Niszczarka REXEL PROSTYLE +12 nr 2102563EU</t>
  </si>
  <si>
    <t>Niszczarka REXEL ProStyle+12</t>
  </si>
  <si>
    <t>Oprogramowanie Windows 10 Pro PL Oem -dyrektor</t>
  </si>
  <si>
    <t>QNAP(urządzenie do archiwizacji danych)</t>
  </si>
  <si>
    <t>Urządzenie wielofunkcyjne EPSON L3110(AgS)</t>
  </si>
  <si>
    <t>Klawiatura Logitech K270 (KK)</t>
  </si>
  <si>
    <t>Komputer MK</t>
  </si>
  <si>
    <t>Klawiatura+mysz komputerowa (MK)</t>
  </si>
  <si>
    <t>Monitor Philips LED 24 (MK)</t>
  </si>
  <si>
    <t>Microsoft OEM Windows 10 Professional PL 64bit</t>
  </si>
  <si>
    <t>Drukarka laserowa Kyocera ECOSYS P3145DN</t>
  </si>
  <si>
    <t>WYŁĄCZONE Z EEI</t>
  </si>
  <si>
    <t xml:space="preserve">aparat fotograficzny, Canon </t>
  </si>
  <si>
    <t>lacptop  Acer</t>
  </si>
  <si>
    <t>olej opałowy lekk  w kotłowni pojemność i 9 000 litrów w Filii Bełczu, w Trzebiechowie zasilane gazem z sieci gazowej</t>
  </si>
  <si>
    <t>Telefon Samsung A326B Galaxy A32 5G</t>
  </si>
  <si>
    <t>UBEZPIECZENIE MIENIA OD WSZYSTKICH RYZYK (AR) 2022_2023</t>
  </si>
  <si>
    <t>UBEZPIECZENIE ELEKTRONIKI OD WSZYSTKICH RYZYK (EEI) 2022_2023</t>
  </si>
  <si>
    <t>MASZYNY OD AWARII</t>
  </si>
  <si>
    <t>BUDYNKI I BUDOWLE</t>
  </si>
  <si>
    <t>ŚRODKI TRWAŁE, WYPOSAŻENIE</t>
  </si>
  <si>
    <t>ELEKTRONIKA STACJONARNA</t>
  </si>
  <si>
    <t>ELEKTRONIKA PRZENOŚNA</t>
  </si>
  <si>
    <t>MASZYNY</t>
  </si>
  <si>
    <t>OC OGÓLNE</t>
  </si>
  <si>
    <t>SUMA GWARANCYJNA</t>
  </si>
  <si>
    <t>Drukarka 3D MakerBot</t>
  </si>
  <si>
    <t>Mikroskop cyfrowy 5MP</t>
  </si>
  <si>
    <t xml:space="preserve">Aparat fotograficzny z akcesoriami </t>
  </si>
  <si>
    <t>Liceum Ogólnokształcące im. Rotmistrza Witolda Pileckiego w Sulechowie</t>
  </si>
  <si>
    <t>wlaczone aneksem do umowy w 2022</t>
  </si>
  <si>
    <t>Kserokopiarka CRIMSON</t>
  </si>
  <si>
    <t>Monitor interaktywny</t>
  </si>
  <si>
    <t>włączone aneksem w 2022 roku</t>
  </si>
  <si>
    <t>drukarka ze skanerem</t>
  </si>
  <si>
    <t>dodane aneksem w 2022</t>
  </si>
  <si>
    <t>Defibrylator AED Samaritan</t>
  </si>
  <si>
    <t>Interaktywna podłoga FunFloor</t>
  </si>
  <si>
    <t>Chłodziarka Liebherr K230</t>
  </si>
  <si>
    <t>Chłodziarka Electrolux LRS2DF39W</t>
  </si>
  <si>
    <t>Chłodziarka Hisense RL481N4BIE</t>
  </si>
  <si>
    <t>Monitor Philips Led 27'</t>
  </si>
  <si>
    <t>Łóżko rehabilitacyjne</t>
  </si>
  <si>
    <t>Aparat do laseroterapii</t>
  </si>
  <si>
    <t>Ekspres do kawy Saeco</t>
  </si>
  <si>
    <t>Sonda do laseroterapii</t>
  </si>
  <si>
    <t>Telefon Panasonic KX-TG6811PDB</t>
  </si>
  <si>
    <t>Telefon bezprzewodowy Panasonic</t>
  </si>
  <si>
    <t>Telefon Panasonic</t>
  </si>
  <si>
    <t>Lampa rehabilitacyjna SOLMED UNO</t>
  </si>
  <si>
    <t>Przenośny aparat ultradźwiękowy</t>
  </si>
  <si>
    <t>Zmywarka Bosh SMS2ITI33E</t>
  </si>
  <si>
    <t>Laminator</t>
  </si>
  <si>
    <t>Podnośnik Eagle</t>
  </si>
  <si>
    <t>Polerka wysokoobrotowa</t>
  </si>
  <si>
    <t>Użytkownik pojazdu</t>
  </si>
  <si>
    <t>Właściciel pojazdu (zgodnie z dowodem rejestracyjnym)</t>
  </si>
  <si>
    <t>Marka</t>
  </si>
  <si>
    <t>Typ, model</t>
  </si>
  <si>
    <t>wersja wyposażenia</t>
  </si>
  <si>
    <t>Nr nadwozia VIN</t>
  </si>
  <si>
    <t>Nr rej.</t>
  </si>
  <si>
    <t>Rodzaj zgodnie z dowodem rejestracyjnym (osobowy/ ciężarowy/ specjalny, autobus, wolnobieżny itd.)</t>
  </si>
  <si>
    <t>Poj.</t>
  </si>
  <si>
    <t>Ilość miejsc</t>
  </si>
  <si>
    <t>ładowność</t>
  </si>
  <si>
    <t>Rok prod.</t>
  </si>
  <si>
    <t>Liczba drzwi*</t>
  </si>
  <si>
    <t>Rodzaj lakieru (metalik, perła itd.)*</t>
  </si>
  <si>
    <t>Rodzaj skrzyni biegów manulana/ automat)*</t>
  </si>
  <si>
    <t>Moc silnika</t>
  </si>
  <si>
    <t>Liczba osi</t>
  </si>
  <si>
    <t>czy pojazd posiada napęd 4x4</t>
  </si>
  <si>
    <t>Przebieg</t>
  </si>
  <si>
    <t>data I rejestracji</t>
  </si>
  <si>
    <t>zabezpieczenia p/kr</t>
  </si>
  <si>
    <t xml:space="preserve">Suma Ubezpieczenia AC </t>
  </si>
  <si>
    <t>Nowa wycena</t>
  </si>
  <si>
    <t>wyposażenie dodatkowe</t>
  </si>
  <si>
    <t>Okres ubezpieczenia OC i NW</t>
  </si>
  <si>
    <t>Okres ubezpieczenia AC i KR</t>
  </si>
  <si>
    <t>Zielona Karta tak/nie</t>
  </si>
  <si>
    <t>adres</t>
  </si>
  <si>
    <t>NIP</t>
  </si>
  <si>
    <t>REGON</t>
  </si>
  <si>
    <t>P- podstawowy R-rozszerzony</t>
  </si>
  <si>
    <t>z Vat</t>
  </si>
  <si>
    <t xml:space="preserve">rodzaj </t>
  </si>
  <si>
    <t>wartość</t>
  </si>
  <si>
    <t>Od</t>
  </si>
  <si>
    <t>Do</t>
  </si>
  <si>
    <t>ul.Podgórna 5, 65-057 Zielona Góra</t>
  </si>
  <si>
    <t xml:space="preserve">Ford Mondeo </t>
  </si>
  <si>
    <t>BA7</t>
  </si>
  <si>
    <t>podstawowa</t>
  </si>
  <si>
    <t>WF0EXXWPCEKS88826</t>
  </si>
  <si>
    <t>FZ2002M</t>
  </si>
  <si>
    <t>osobowy</t>
  </si>
  <si>
    <t>5</t>
  </si>
  <si>
    <t>metalik</t>
  </si>
  <si>
    <t>manulana</t>
  </si>
  <si>
    <t>radioodtwarzacz, centralny zamek</t>
  </si>
  <si>
    <t xml:space="preserve">nie </t>
  </si>
  <si>
    <t xml:space="preserve">Urząd Gminy i Miasta Czerwieńsk </t>
  </si>
  <si>
    <t>POMOT</t>
  </si>
  <si>
    <t>T507</t>
  </si>
  <si>
    <t>FZ 92356</t>
  </si>
  <si>
    <t>przyczepka ciężarowa rolnicza</t>
  </si>
  <si>
    <t>TRAMP TRAIL 750</t>
  </si>
  <si>
    <t>SUB05J0006L004168</t>
  </si>
  <si>
    <t>FZ92357</t>
  </si>
  <si>
    <t>przyczepa lekka</t>
  </si>
  <si>
    <t>ponton (ujęto w Tab. V Środki trwałe)</t>
  </si>
  <si>
    <t>GUZMET</t>
  </si>
  <si>
    <t>GUZ 81</t>
  </si>
  <si>
    <t>GUZ080257</t>
  </si>
  <si>
    <t>FZ 93450</t>
  </si>
  <si>
    <t>przyczepa cięzarowa rolnicza</t>
  </si>
  <si>
    <t>NEPTUN</t>
  </si>
  <si>
    <t>REMORQUE 1 B75</t>
  </si>
  <si>
    <t>SXE1P202BAS003552</t>
  </si>
  <si>
    <t>FZ94277</t>
  </si>
  <si>
    <t xml:space="preserve"> nie</t>
  </si>
  <si>
    <t>Komeda Miejska Państwoej Strazy Pożarnej</t>
  </si>
  <si>
    <t>ul. Kasprowicza 3/5, 65-057 Zielona Góra</t>
  </si>
  <si>
    <t>YAMAHA</t>
  </si>
  <si>
    <t>YFM 450</t>
  </si>
  <si>
    <t>FZX001110017</t>
  </si>
  <si>
    <t>FZ 5627</t>
  </si>
  <si>
    <t>quad</t>
  </si>
  <si>
    <t>Katolickie Stowarzyszenie na Rzecz Osób Niepełnosprawnych</t>
  </si>
  <si>
    <t>ul.Obywatelska 1, 65-735 Zielona Góra</t>
  </si>
  <si>
    <t xml:space="preserve">Ford </t>
  </si>
  <si>
    <t>Custom</t>
  </si>
  <si>
    <t>podstwowa</t>
  </si>
  <si>
    <t>WF01XXTTG1EB74469</t>
  </si>
  <si>
    <t>FZ3697F</t>
  </si>
  <si>
    <t>Osobowy</t>
  </si>
  <si>
    <t>05.12.2014</t>
  </si>
  <si>
    <t>immobiliser</t>
  </si>
  <si>
    <t xml:space="preserve">Rozszerzony </t>
  </si>
  <si>
    <t>STIM</t>
  </si>
  <si>
    <t>S22</t>
  </si>
  <si>
    <t xml:space="preserve">nie dotyczy </t>
  </si>
  <si>
    <t>SYAS22HK0H0001841</t>
  </si>
  <si>
    <t>FZ 98803</t>
  </si>
  <si>
    <t>przyczepa ciężarowa</t>
  </si>
  <si>
    <t>12.12.2017</t>
  </si>
  <si>
    <t xml:space="preserve">agregat </t>
  </si>
  <si>
    <t>Powiatowy Zielonogórski Zarząd Dróg</t>
  </si>
  <si>
    <t>973-06-44-683</t>
  </si>
  <si>
    <t xml:space="preserve">DACIA </t>
  </si>
  <si>
    <t>Duster</t>
  </si>
  <si>
    <t>UU1HSDC5G52634304</t>
  </si>
  <si>
    <t>FZI 57770</t>
  </si>
  <si>
    <t xml:space="preserve">samochód osobowy </t>
  </si>
  <si>
    <t>manualna</t>
  </si>
  <si>
    <t>77,ØØ kW</t>
  </si>
  <si>
    <t>58180 km</t>
  </si>
  <si>
    <t>27.04.2015</t>
  </si>
  <si>
    <t xml:space="preserve">brak </t>
  </si>
  <si>
    <t>973-06-44-684</t>
  </si>
  <si>
    <t>971247007-00012</t>
  </si>
  <si>
    <t>WFODXXGBBD9U47591</t>
  </si>
  <si>
    <t>FZI 90080</t>
  </si>
  <si>
    <t>107,ØØ kW</t>
  </si>
  <si>
    <t>679204 km</t>
  </si>
  <si>
    <t>wyposażenie fabryczne, immobilizer, auto-alarm</t>
  </si>
  <si>
    <t>973-06-44-685</t>
  </si>
  <si>
    <t>971247007-00013</t>
  </si>
  <si>
    <t>VOLKSWAGEN</t>
  </si>
  <si>
    <t>T4 Kombi 1,9 TD</t>
  </si>
  <si>
    <t>WV2ZZZ70ZYX053544</t>
  </si>
  <si>
    <t>FZI 77LR</t>
  </si>
  <si>
    <t>ciężarowo-osobowy</t>
  </si>
  <si>
    <t>zieleń</t>
  </si>
  <si>
    <t>50,ØØ kW</t>
  </si>
  <si>
    <t>277950 km</t>
  </si>
  <si>
    <t>25.10.1999</t>
  </si>
  <si>
    <t>973-06-44-686</t>
  </si>
  <si>
    <t>971247007-00014</t>
  </si>
  <si>
    <t>Volkswagen Shuttle</t>
  </si>
  <si>
    <t>Kombi T5-1,9 TDI</t>
  </si>
  <si>
    <t>WV2ZZZHZ6X028304</t>
  </si>
  <si>
    <t>FZI24LM</t>
  </si>
  <si>
    <t>03-03-2006</t>
  </si>
  <si>
    <t xml:space="preserve">radio, system nawigacji satelitarnej </t>
  </si>
  <si>
    <t>973-06-44-687</t>
  </si>
  <si>
    <t>971247007-00015</t>
  </si>
  <si>
    <t xml:space="preserve">FIAT </t>
  </si>
  <si>
    <t>FIORINO CARGO SX</t>
  </si>
  <si>
    <t>ZFA22500006E08392</t>
  </si>
  <si>
    <t>FZI 67788</t>
  </si>
  <si>
    <t xml:space="preserve">samochód ciężarowy </t>
  </si>
  <si>
    <t>biały</t>
  </si>
  <si>
    <t>57,ØØ kW</t>
  </si>
  <si>
    <t>973-06-44-688</t>
  </si>
  <si>
    <t>971247007-00016</t>
  </si>
  <si>
    <t>FORD</t>
  </si>
  <si>
    <t xml:space="preserve">Unikar Transit </t>
  </si>
  <si>
    <t>WF0DXXTTGDFE37169</t>
  </si>
  <si>
    <t>FZI 57744</t>
  </si>
  <si>
    <t>czerwień</t>
  </si>
  <si>
    <t>92,ØØ kW</t>
  </si>
  <si>
    <t>74533 km</t>
  </si>
  <si>
    <t>05.05.2015</t>
  </si>
  <si>
    <t xml:space="preserve">ELEKTRONICZNE ZABEZPIECZENIE Pats-  IMMOBILISER </t>
  </si>
  <si>
    <t>973-06-44-689</t>
  </si>
  <si>
    <t>971247007-00017</t>
  </si>
  <si>
    <t>DAF</t>
  </si>
  <si>
    <t>FA LF66</t>
  </si>
  <si>
    <t>XLRAE55GF0L426040</t>
  </si>
  <si>
    <t>FZI 49419</t>
  </si>
  <si>
    <t>samochód specjalny wraz z remonterem silnik/palnik</t>
  </si>
  <si>
    <t>pomarańcz</t>
  </si>
  <si>
    <t>218,ØØ kW</t>
  </si>
  <si>
    <t>60045 km</t>
  </si>
  <si>
    <t>30.04.2014</t>
  </si>
  <si>
    <t>973-06-44-690</t>
  </si>
  <si>
    <t>971247007-00018</t>
  </si>
  <si>
    <t>KIA</t>
  </si>
  <si>
    <t>Pryzmat K2500</t>
  </si>
  <si>
    <t>KNESE06327K2250018</t>
  </si>
  <si>
    <t>FZI 21WS</t>
  </si>
  <si>
    <t>samochód ciężarowy</t>
  </si>
  <si>
    <t>niebieski</t>
  </si>
  <si>
    <t>69,ØØ kW</t>
  </si>
  <si>
    <t>213986 km</t>
  </si>
  <si>
    <t>04.12.2007</t>
  </si>
  <si>
    <t>973-06-44-691</t>
  </si>
  <si>
    <t>971247007-00019</t>
  </si>
  <si>
    <t xml:space="preserve">RÓWNIARKA DROGOWA SANY </t>
  </si>
  <si>
    <t>PQ190IIIA</t>
  </si>
  <si>
    <t>07PY00570158</t>
  </si>
  <si>
    <t>pojazd specjalistyczny</t>
  </si>
  <si>
    <t>żółta</t>
  </si>
  <si>
    <t>manualna/  automat</t>
  </si>
  <si>
    <t>144,ØØ kW</t>
  </si>
  <si>
    <t>4486 Mth</t>
  </si>
  <si>
    <t>****</t>
  </si>
  <si>
    <t>973-06-44-692</t>
  </si>
  <si>
    <t>971247007-00020</t>
  </si>
  <si>
    <t>NEW HOLLAND</t>
  </si>
  <si>
    <t>JHJHDC4B</t>
  </si>
  <si>
    <t>Z9JH05981</t>
  </si>
  <si>
    <t>FZI 90YN</t>
  </si>
  <si>
    <t>ciągnik rolniczy</t>
  </si>
  <si>
    <t>78,ØØ kW</t>
  </si>
  <si>
    <t>3367 Mth</t>
  </si>
  <si>
    <t>11.05.2009</t>
  </si>
  <si>
    <t>973-06-44-693</t>
  </si>
  <si>
    <t>971247007-00021</t>
  </si>
  <si>
    <t>ZETOR</t>
  </si>
  <si>
    <t>FZI 1A73</t>
  </si>
  <si>
    <t>46,ØØ kW</t>
  </si>
  <si>
    <t>7408 Mth</t>
  </si>
  <si>
    <t>02.10.1998</t>
  </si>
  <si>
    <t>973-06-44-694</t>
  </si>
  <si>
    <t>971247007-00022</t>
  </si>
  <si>
    <t>MTZ</t>
  </si>
  <si>
    <t>00150U</t>
  </si>
  <si>
    <t>FZI 9A83</t>
  </si>
  <si>
    <t>5641 Mth</t>
  </si>
  <si>
    <t>25.04.2003</t>
  </si>
  <si>
    <t>973-06-44-695</t>
  </si>
  <si>
    <t>971247007-00023</t>
  </si>
  <si>
    <t xml:space="preserve"> LAWETA POL-METAL</t>
  </si>
  <si>
    <t>PM-400</t>
  </si>
  <si>
    <t>SZ9PM400LDPZG2025</t>
  </si>
  <si>
    <t>FZI 66055</t>
  </si>
  <si>
    <t xml:space="preserve">przyczepa ciężarowa </t>
  </si>
  <si>
    <t>x</t>
  </si>
  <si>
    <t>szary</t>
  </si>
  <si>
    <t>973-06-44-696</t>
  </si>
  <si>
    <t>971247007-00024</t>
  </si>
  <si>
    <t>LAWETA POL-METAL</t>
  </si>
  <si>
    <t>SZ9PM400L1PZG2033</t>
  </si>
  <si>
    <t>FZI 86XA</t>
  </si>
  <si>
    <t>04.06.2001</t>
  </si>
  <si>
    <t>973-06-44-697</t>
  </si>
  <si>
    <t>971247007-00025</t>
  </si>
  <si>
    <t>HW-60.11</t>
  </si>
  <si>
    <t>FZI X277</t>
  </si>
  <si>
    <t>przyczepa uniwersalna</t>
  </si>
  <si>
    <t>szara</t>
  </si>
  <si>
    <t>01.01.1985</t>
  </si>
  <si>
    <t>973-06-44-698</t>
  </si>
  <si>
    <t>971247007-00026</t>
  </si>
  <si>
    <t>SANOK</t>
  </si>
  <si>
    <t>D 45S</t>
  </si>
  <si>
    <t>FZI 32XC</t>
  </si>
  <si>
    <t>przyczepa rolnicza</t>
  </si>
  <si>
    <t>14.05.1986</t>
  </si>
  <si>
    <t>973-06-44-699</t>
  </si>
  <si>
    <t>971247007-00027</t>
  </si>
  <si>
    <t>D 47B</t>
  </si>
  <si>
    <t>FZ0101188</t>
  </si>
  <si>
    <t>FZI 10YM</t>
  </si>
  <si>
    <t>przyczepa ciężarowa rolnicza</t>
  </si>
  <si>
    <t>21.09.1976</t>
  </si>
  <si>
    <t>973-06-44-700</t>
  </si>
  <si>
    <t>971247007-00028</t>
  </si>
  <si>
    <t>SAM</t>
  </si>
  <si>
    <t>skorpion 120 SD</t>
  </si>
  <si>
    <t>TOS0100169</t>
  </si>
  <si>
    <t>FZI 84XA</t>
  </si>
  <si>
    <t>przyczepa specjalna - rozdrabniacz do gałęzi</t>
  </si>
  <si>
    <t>04.04.2001</t>
  </si>
  <si>
    <t>973-06-44-701</t>
  </si>
  <si>
    <t>971247007-00029</t>
  </si>
  <si>
    <t xml:space="preserve">TEKNAMTOR </t>
  </si>
  <si>
    <t>skorpion 160SD</t>
  </si>
  <si>
    <t>SVA130R16ED000212</t>
  </si>
  <si>
    <t>FZI 1G88</t>
  </si>
  <si>
    <t xml:space="preserve">przyczepa specjalna-  rębak do gałezi  160SD </t>
  </si>
  <si>
    <t>żółty</t>
  </si>
  <si>
    <t>?</t>
  </si>
  <si>
    <t>23.12.2014</t>
  </si>
  <si>
    <t>Centrum Kształcenia Ustawicznego w Sulechowie</t>
  </si>
  <si>
    <t>Sulechów ul. Piaskowa 53</t>
  </si>
  <si>
    <t>Sulechów ul.Piaskowa 53</t>
  </si>
  <si>
    <t>TRANSIT CUSTOM-</t>
  </si>
  <si>
    <t>WF01XXTTG1EB73108</t>
  </si>
  <si>
    <t>FZI 52818</t>
  </si>
  <si>
    <t>750 kg</t>
  </si>
  <si>
    <t>Kod koloru:Diamond, kolor-biały</t>
  </si>
  <si>
    <t>74,00 kw</t>
  </si>
  <si>
    <t>27.10.2014</t>
  </si>
  <si>
    <t>radio</t>
  </si>
  <si>
    <t>Dom Pomocy Społecznej w Trzebiechowie</t>
  </si>
  <si>
    <t>DACIA</t>
  </si>
  <si>
    <t>DOKKER</t>
  </si>
  <si>
    <t>UU18SD6V556406937</t>
  </si>
  <si>
    <t>FZI 67449</t>
  </si>
  <si>
    <t>ciężarowy</t>
  </si>
  <si>
    <t>12-12-2016</t>
  </si>
  <si>
    <t xml:space="preserve">blokada kierownicy , </t>
  </si>
  <si>
    <t xml:space="preserve">FORD </t>
  </si>
  <si>
    <t>TRANSIT CUSTOM</t>
  </si>
  <si>
    <t>WF01XXTTG1JR31845</t>
  </si>
  <si>
    <t>FZ 5071L</t>
  </si>
  <si>
    <t>OSOBOWY</t>
  </si>
  <si>
    <t>05.12.2018</t>
  </si>
  <si>
    <t>WF01XXTTG1JR31853</t>
  </si>
  <si>
    <t>FZ 5024L</t>
  </si>
  <si>
    <t xml:space="preserve">MOS w Przytoku </t>
  </si>
  <si>
    <t>ciagnik URSUS</t>
  </si>
  <si>
    <t>C360</t>
  </si>
  <si>
    <t>ZGX 771B</t>
  </si>
  <si>
    <t>475MH</t>
  </si>
  <si>
    <t>Autosan</t>
  </si>
  <si>
    <t>D47B</t>
  </si>
  <si>
    <t>ZGR 7262</t>
  </si>
  <si>
    <t>przyczepa</t>
  </si>
  <si>
    <t>GALAXY</t>
  </si>
  <si>
    <t>WFOMXXGBWMCB50454</t>
  </si>
  <si>
    <t>FZI 31200</t>
  </si>
  <si>
    <t>Powiatowe Centrum Pomocy Rodzinie im. Jana Pawła II</t>
  </si>
  <si>
    <t>ul. Podgóra 5 65-057 Zielona Góra</t>
  </si>
  <si>
    <t>OPEL</t>
  </si>
  <si>
    <t>ZAFIRA</t>
  </si>
  <si>
    <t>WOLOAHM759GO28911</t>
  </si>
  <si>
    <t>FZ 74665</t>
  </si>
  <si>
    <t>1598CCM</t>
  </si>
  <si>
    <t>UNI</t>
  </si>
  <si>
    <t>MANUALNA</t>
  </si>
  <si>
    <t>85KW</t>
  </si>
  <si>
    <t>25.11.2008</t>
  </si>
  <si>
    <t>immobilizer</t>
  </si>
  <si>
    <t>SOSW- Sulechów</t>
  </si>
  <si>
    <t>FORD FAC</t>
  </si>
  <si>
    <t>WF01XXTTG1FC70667</t>
  </si>
  <si>
    <t>FZ 5605 F</t>
  </si>
  <si>
    <t>03-03-2015</t>
  </si>
  <si>
    <t>Centrum Obsługi Placówek Opiekunczo- Wychowawczych w Klenicy</t>
  </si>
  <si>
    <t>ul. Bolesława Chrobrego 69A/2</t>
  </si>
  <si>
    <t>ul. Podgórna 5, 65-057 Zielona Góra</t>
  </si>
  <si>
    <t>Opel</t>
  </si>
  <si>
    <t>Zafira Tourer MR 12</t>
  </si>
  <si>
    <t>W0LPD9E16F1085520</t>
  </si>
  <si>
    <t>FZI 58860</t>
  </si>
  <si>
    <t>srebrny metalik</t>
  </si>
  <si>
    <t>manual</t>
  </si>
  <si>
    <t>1 000 000 zł na jeden wypadek i na wszystkie wypadki w okresie ubezpieczenia</t>
  </si>
  <si>
    <r>
      <t xml:space="preserve">(szacun-kowa wartość odtworze-niowa) </t>
    </r>
    <r>
      <rPr>
        <sz val="8"/>
        <rFont val="Verdana"/>
        <family val="2"/>
      </rPr>
      <t>/ks. brutto</t>
    </r>
  </si>
  <si>
    <r>
      <t>488,69 m</t>
    </r>
    <r>
      <rPr>
        <vertAlign val="superscript"/>
        <sz val="8"/>
        <rFont val="Verdana"/>
        <family val="2"/>
      </rPr>
      <t>2</t>
    </r>
    <r>
      <rPr>
        <sz val="8"/>
        <rFont val="Verdana"/>
        <family val="2"/>
      </rPr>
      <t xml:space="preserve"> (siedziba - 133,44 m</t>
    </r>
    <r>
      <rPr>
        <vertAlign val="superscript"/>
        <sz val="8"/>
        <rFont val="Verdana"/>
        <family val="2"/>
      </rPr>
      <t>2,</t>
    </r>
    <r>
      <rPr>
        <sz val="8"/>
        <rFont val="Verdana"/>
        <family val="2"/>
      </rPr>
      <t xml:space="preserve"> hala garażowe - 296,92m</t>
    </r>
    <r>
      <rPr>
        <vertAlign val="superscript"/>
        <sz val="8"/>
        <rFont val="Verdana"/>
        <family val="2"/>
      </rPr>
      <t>2</t>
    </r>
    <r>
      <rPr>
        <sz val="8"/>
        <rFont val="Verdana"/>
        <family val="2"/>
      </rPr>
      <t>; budynek użytkowy - 58,33m</t>
    </r>
    <r>
      <rPr>
        <vertAlign val="superscript"/>
        <sz val="8"/>
        <rFont val="Verdana"/>
        <family val="2"/>
      </rPr>
      <t>2</t>
    </r>
    <r>
      <rPr>
        <sz val="8"/>
        <rFont val="Verdana"/>
        <family val="2"/>
      </rPr>
      <t xml:space="preserve">) </t>
    </r>
  </si>
  <si>
    <r>
      <t>548,47m</t>
    </r>
    <r>
      <rPr>
        <vertAlign val="superscript"/>
        <sz val="8"/>
        <rFont val="Verdana"/>
        <family val="2"/>
      </rPr>
      <t>2</t>
    </r>
    <r>
      <rPr>
        <sz val="8"/>
        <rFont val="Verdana"/>
        <family val="2"/>
      </rPr>
      <t xml:space="preserve"> (siedziba - 183,39 m</t>
    </r>
    <r>
      <rPr>
        <vertAlign val="superscript"/>
        <sz val="8"/>
        <rFont val="Verdana"/>
        <family val="2"/>
      </rPr>
      <t>2,</t>
    </r>
    <r>
      <rPr>
        <sz val="8"/>
        <rFont val="Verdana"/>
        <family val="2"/>
      </rPr>
      <t xml:space="preserve"> hala garażowa - 296,92m</t>
    </r>
    <r>
      <rPr>
        <vertAlign val="superscript"/>
        <sz val="8"/>
        <rFont val="Verdana"/>
        <family val="2"/>
      </rPr>
      <t>2</t>
    </r>
    <r>
      <rPr>
        <sz val="8"/>
        <rFont val="Verdana"/>
        <family val="2"/>
      </rPr>
      <t>; budynek użytkowy - 68,16m</t>
    </r>
    <r>
      <rPr>
        <vertAlign val="superscript"/>
        <sz val="8"/>
        <rFont val="Verdana"/>
        <family val="2"/>
      </rPr>
      <t>2</t>
    </r>
    <r>
      <rPr>
        <sz val="8"/>
        <rFont val="Verdana"/>
        <family val="2"/>
      </rPr>
      <t xml:space="preserve">) </t>
    </r>
  </si>
  <si>
    <r>
      <t>2 271,21 m</t>
    </r>
    <r>
      <rPr>
        <vertAlign val="superscript"/>
        <sz val="8"/>
        <rFont val="Verdana"/>
        <family val="2"/>
      </rPr>
      <t>3</t>
    </r>
    <r>
      <rPr>
        <sz val="8"/>
        <rFont val="Verdana"/>
        <family val="2"/>
      </rPr>
      <t xml:space="preserve"> (siedziba - 568,51 m</t>
    </r>
    <r>
      <rPr>
        <vertAlign val="superscript"/>
        <sz val="8"/>
        <rFont val="Verdana"/>
        <family val="2"/>
      </rPr>
      <t>3,</t>
    </r>
    <r>
      <rPr>
        <sz val="8"/>
        <rFont val="Verdana"/>
        <family val="2"/>
      </rPr>
      <t xml:space="preserve"> hala garażowa - 1 484,60m</t>
    </r>
    <r>
      <rPr>
        <vertAlign val="superscript"/>
        <sz val="8"/>
        <rFont val="Verdana"/>
        <family val="2"/>
      </rPr>
      <t>3</t>
    </r>
    <r>
      <rPr>
        <sz val="8"/>
        <rFont val="Verdana"/>
        <family val="2"/>
      </rPr>
      <t>; budynek użytkowy - 218,10m</t>
    </r>
    <r>
      <rPr>
        <vertAlign val="superscript"/>
        <sz val="8"/>
        <rFont val="Verdana"/>
        <family val="2"/>
      </rPr>
      <t>3</t>
    </r>
    <r>
      <rPr>
        <sz val="8"/>
        <rFont val="Verdana"/>
        <family val="2"/>
      </rPr>
      <t xml:space="preserve">) </t>
    </r>
  </si>
  <si>
    <r>
      <t>(szacun-kowa wartość odtworze-niowa) /</t>
    </r>
    <r>
      <rPr>
        <sz val="8"/>
        <rFont val="Verdana"/>
        <family val="2"/>
      </rPr>
      <t>ks. Brutto</t>
    </r>
  </si>
  <si>
    <r>
      <t xml:space="preserve">(szacun-kowa wartość odtworze-niowa) </t>
    </r>
    <r>
      <rPr>
        <sz val="8"/>
        <rFont val="Verdana"/>
        <family val="2"/>
      </rPr>
      <t>/ks. Brutto</t>
    </r>
  </si>
  <si>
    <r>
      <t xml:space="preserve">Wykaz sprzętu elektronicznego </t>
    </r>
    <r>
      <rPr>
        <b/>
        <i/>
        <u val="single"/>
        <sz val="10"/>
        <rFont val="Verdana"/>
        <family val="2"/>
      </rPr>
      <t>stacjonarnego</t>
    </r>
    <r>
      <rPr>
        <b/>
        <i/>
        <sz val="10"/>
        <rFont val="Verdana"/>
        <family val="2"/>
      </rPr>
      <t xml:space="preserve"> (do 5 lat) - rok 2014 i młodszy</t>
    </r>
  </si>
  <si>
    <r>
      <t xml:space="preserve">Wykaz sprzętu elektronicznego </t>
    </r>
    <r>
      <rPr>
        <b/>
        <i/>
        <u val="single"/>
        <sz val="10"/>
        <rFont val="Verdana"/>
        <family val="2"/>
      </rPr>
      <t>przenośnego</t>
    </r>
    <r>
      <rPr>
        <b/>
        <i/>
        <sz val="10"/>
        <rFont val="Verdana"/>
        <family val="2"/>
      </rPr>
      <t xml:space="preserve"> (do 5 lat) - rok 2014 i młodszy</t>
    </r>
  </si>
  <si>
    <r>
      <t xml:space="preserve">Wykaz sprzętu elektronicznego </t>
    </r>
    <r>
      <rPr>
        <b/>
        <i/>
        <u val="single"/>
        <sz val="11"/>
        <rFont val="Verdana"/>
        <family val="2"/>
      </rPr>
      <t>stacjonarnego</t>
    </r>
    <r>
      <rPr>
        <b/>
        <i/>
        <sz val="11"/>
        <rFont val="Verdana"/>
        <family val="2"/>
      </rPr>
      <t xml:space="preserve"> (do 5 lat) - rok 2014 i młodszy</t>
    </r>
  </si>
  <si>
    <r>
      <t xml:space="preserve">Wykaz sprzętu elektronicznego </t>
    </r>
    <r>
      <rPr>
        <b/>
        <i/>
        <u val="single"/>
        <sz val="11"/>
        <rFont val="Verdana"/>
        <family val="2"/>
      </rPr>
      <t>przenośnego</t>
    </r>
    <r>
      <rPr>
        <b/>
        <i/>
        <sz val="11"/>
        <rFont val="Verdana"/>
        <family val="2"/>
      </rPr>
      <t xml:space="preserve"> (do 5 lat) - rok 2014  i młodszy</t>
    </r>
  </si>
  <si>
    <r>
      <t xml:space="preserve">Wykaz sprzętu elektronicznego </t>
    </r>
    <r>
      <rPr>
        <b/>
        <i/>
        <u val="single"/>
        <sz val="9"/>
        <rFont val="Verdana"/>
        <family val="2"/>
      </rPr>
      <t>stacjonarnego</t>
    </r>
    <r>
      <rPr>
        <b/>
        <i/>
        <sz val="9"/>
        <rFont val="Verdana"/>
        <family val="2"/>
      </rPr>
      <t xml:space="preserve"> (do 5 lat) - rok 2015 i młodszy</t>
    </r>
  </si>
  <si>
    <r>
      <t>rodzaj wartość;</t>
    </r>
    <r>
      <rPr>
        <sz val="10"/>
        <rFont val="Verdana"/>
        <family val="2"/>
      </rPr>
      <t xml:space="preserve">                  </t>
    </r>
  </si>
  <si>
    <r>
      <t xml:space="preserve">Wykaz sprzętu elektronicznego </t>
    </r>
    <r>
      <rPr>
        <b/>
        <i/>
        <u val="single"/>
        <sz val="10"/>
        <rFont val="Verdana"/>
        <family val="2"/>
      </rPr>
      <t>stacjonarnego</t>
    </r>
    <r>
      <rPr>
        <b/>
        <i/>
        <sz val="10"/>
        <rFont val="Verdana"/>
        <family val="2"/>
      </rPr>
      <t xml:space="preserve"> (do 5 lat) - rok 2016 i młodszy</t>
    </r>
  </si>
  <si>
    <r>
      <t xml:space="preserve">Wykaz sprzętu elektronicznego </t>
    </r>
    <r>
      <rPr>
        <b/>
        <i/>
        <u val="single"/>
        <sz val="10"/>
        <rFont val="Verdana"/>
        <family val="2"/>
      </rPr>
      <t>przenośnego</t>
    </r>
    <r>
      <rPr>
        <b/>
        <i/>
        <sz val="10"/>
        <rFont val="Verdana"/>
        <family val="2"/>
      </rPr>
      <t xml:space="preserve"> (do 5 lat) - rok 2016 i młodszy</t>
    </r>
  </si>
  <si>
    <r>
      <t xml:space="preserve">Wykaz sprzętu elektronicznego </t>
    </r>
    <r>
      <rPr>
        <b/>
        <i/>
        <u val="single"/>
        <sz val="10"/>
        <rFont val="Verdana"/>
        <family val="2"/>
      </rPr>
      <t>stacjonarnego</t>
    </r>
    <r>
      <rPr>
        <b/>
        <i/>
        <sz val="10"/>
        <rFont val="Verdana"/>
        <family val="2"/>
      </rPr>
      <t xml:space="preserve"> (do 5 lat) - rok 2018 i młodszy</t>
    </r>
  </si>
  <si>
    <r>
      <t xml:space="preserve">Wykaz sprzętu elektronicznego </t>
    </r>
    <r>
      <rPr>
        <b/>
        <i/>
        <u val="single"/>
        <sz val="10"/>
        <rFont val="Verdana"/>
        <family val="2"/>
      </rPr>
      <t>stacjonarnego</t>
    </r>
    <r>
      <rPr>
        <b/>
        <i/>
        <sz val="10"/>
        <rFont val="Verdana"/>
        <family val="2"/>
      </rPr>
      <t xml:space="preserve"> (do 5 lat) - rok 2017 i młodszy</t>
    </r>
  </si>
  <si>
    <r>
      <t xml:space="preserve">Wykaz sprzętu elektronicznego </t>
    </r>
    <r>
      <rPr>
        <b/>
        <i/>
        <u val="single"/>
        <sz val="10"/>
        <rFont val="Verdana"/>
        <family val="2"/>
      </rPr>
      <t>przenośnego</t>
    </r>
    <r>
      <rPr>
        <b/>
        <i/>
        <sz val="10"/>
        <rFont val="Verdana"/>
        <family val="2"/>
      </rPr>
      <t xml:space="preserve"> (do 5 lat) - rok 2017 i młodszy</t>
    </r>
  </si>
  <si>
    <r>
      <t xml:space="preserve">Wykaz sprzętu elektronicznego </t>
    </r>
    <r>
      <rPr>
        <b/>
        <i/>
        <u val="single"/>
        <sz val="9"/>
        <rFont val="Verdana"/>
        <family val="2"/>
      </rPr>
      <t>przenośnego</t>
    </r>
    <r>
      <rPr>
        <b/>
        <i/>
        <sz val="9"/>
        <rFont val="Verdana"/>
        <family val="2"/>
      </rPr>
      <t xml:space="preserve"> (do 5 lat) - rok 2015 i młodszy</t>
    </r>
  </si>
  <si>
    <t>włączone aneksem do umowy w 2022</t>
  </si>
  <si>
    <t>bez tego?</t>
  </si>
  <si>
    <t>poniżej w przenośnym</t>
  </si>
  <si>
    <t>wyłączone z MB-&gt; AR</t>
  </si>
  <si>
    <t>UBEZPIECZONA JEDNOSTKA POWIATU ZIELONA GÓRA</t>
  </si>
  <si>
    <t>wszyskie</t>
  </si>
  <si>
    <t>do ubezpieczenia na MB</t>
  </si>
  <si>
    <t>całe mienie na EEI</t>
  </si>
  <si>
    <t>selekcja EEI &gt; 2 000 zł i &lt; 5 lat</t>
  </si>
  <si>
    <t xml:space="preserve">limit 3 500 000 zł </t>
  </si>
  <si>
    <t xml:space="preserve">Assistance  </t>
  </si>
  <si>
    <t>Most w Cigacicach</t>
  </si>
  <si>
    <t>most drogowy w Cigacicach na Odrze. Znajduje się w ciągu drogi lokalnej z Zielonej Góry do Sulechowa, będącej dawniej fragmentem drogi E65.</t>
  </si>
  <si>
    <t>1925
modernizacja 2019-2022</t>
  </si>
  <si>
    <r>
      <t>(szacunkowa wartość odtworzeniowa)  /</t>
    </r>
    <r>
      <rPr>
        <sz val="8"/>
        <rFont val="Verdana"/>
        <family val="2"/>
      </rPr>
      <t xml:space="preserve"> wartość ks. brutto</t>
    </r>
    <r>
      <rPr>
        <b/>
        <sz val="8"/>
        <rFont val="Verdana"/>
        <family val="2"/>
      </rPr>
      <t xml:space="preserve"> </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</si>
</sst>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d/mm/yyyy"/>
    <numFmt numFmtId="171" formatCode="_-* #,##0.00&quot; zł&quot;_-;\-* #,##0.00&quot; zł&quot;_-;_-* \-??&quot; zł&quot;_-;_-@_-"/>
    <numFmt numFmtId="172" formatCode="#,##0.00&quot; zł&quot;"/>
    <numFmt numFmtId="173" formatCode="#,##0.00\ &quot;zł&quot;"/>
    <numFmt numFmtId="174" formatCode="[$-415]dddd\,\ d\ mmmm\ yyyy"/>
    <numFmt numFmtId="175" formatCode="0.0%"/>
    <numFmt numFmtId="176" formatCode="0.000%"/>
    <numFmt numFmtId="177" formatCode="0.0000%"/>
    <numFmt numFmtId="178" formatCode="#,##0\ &quot;zł&quot;"/>
  </numFmts>
  <fonts count="67">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Verdana"/>
      <family val="2"/>
    </font>
    <font>
      <sz val="8"/>
      <name val="Arial"/>
      <family val="2"/>
    </font>
    <font>
      <b/>
      <sz val="8"/>
      <name val="Verdana"/>
      <family val="2"/>
    </font>
    <font>
      <b/>
      <sz val="9"/>
      <name val="Tahoma"/>
      <family val="2"/>
    </font>
    <font>
      <sz val="9"/>
      <name val="Tahoma"/>
      <family val="2"/>
    </font>
    <font>
      <i/>
      <sz val="8"/>
      <name val="Verdana"/>
      <family val="2"/>
    </font>
    <font>
      <b/>
      <sz val="14"/>
      <name val="Verdana"/>
      <family val="2"/>
    </font>
    <font>
      <sz val="10"/>
      <name val="Verdana"/>
      <family val="2"/>
    </font>
    <font>
      <b/>
      <sz val="10"/>
      <name val="Verdana"/>
      <family val="2"/>
    </font>
    <font>
      <i/>
      <sz val="10"/>
      <name val="Verdana"/>
      <family val="2"/>
    </font>
    <font>
      <b/>
      <sz val="16"/>
      <name val="Verdana"/>
      <family val="2"/>
    </font>
    <font>
      <b/>
      <sz val="11"/>
      <name val="Verdana"/>
      <family val="2"/>
    </font>
    <font>
      <b/>
      <sz val="12"/>
      <name val="Verdana"/>
      <family val="2"/>
    </font>
    <font>
      <b/>
      <sz val="9"/>
      <name val="Verdana"/>
      <family val="2"/>
    </font>
    <font>
      <sz val="9"/>
      <name val="Verdana"/>
      <family val="2"/>
    </font>
    <font>
      <vertAlign val="superscript"/>
      <sz val="8"/>
      <name val="Verdana"/>
      <family val="2"/>
    </font>
    <font>
      <sz val="8"/>
      <color indexed="12"/>
      <name val="Verdana"/>
      <family val="2"/>
    </font>
    <font>
      <b/>
      <i/>
      <u val="single"/>
      <sz val="10"/>
      <name val="Verdana"/>
      <family val="2"/>
    </font>
    <font>
      <sz val="12"/>
      <name val="Verdana"/>
      <family val="2"/>
    </font>
    <font>
      <b/>
      <i/>
      <sz val="10"/>
      <name val="Verdana"/>
      <family val="2"/>
    </font>
    <font>
      <sz val="16"/>
      <name val="Verdana"/>
      <family val="2"/>
    </font>
    <font>
      <b/>
      <i/>
      <sz val="11"/>
      <name val="Verdana"/>
      <family val="2"/>
    </font>
    <font>
      <sz val="11"/>
      <name val="Verdana"/>
      <family val="2"/>
    </font>
    <font>
      <b/>
      <i/>
      <u val="single"/>
      <sz val="11"/>
      <name val="Verdana"/>
      <family val="2"/>
    </font>
    <font>
      <b/>
      <i/>
      <sz val="9"/>
      <name val="Verdana"/>
      <family val="2"/>
    </font>
    <font>
      <b/>
      <i/>
      <u val="single"/>
      <sz val="9"/>
      <name val="Verdana"/>
      <family val="2"/>
    </font>
    <font>
      <b/>
      <i/>
      <sz val="8"/>
      <name val="Verdana"/>
      <family val="2"/>
    </font>
    <font>
      <sz val="11"/>
      <color indexed="8"/>
      <name val="Calibri"/>
      <family val="2"/>
    </font>
    <font>
      <sz val="8"/>
      <color indexed="8"/>
      <name val="Verdana"/>
      <family val="2"/>
    </font>
    <font>
      <i/>
      <sz val="8"/>
      <color indexed="8"/>
      <name val="Verdana"/>
      <family val="2"/>
    </font>
    <font>
      <b/>
      <sz val="8"/>
      <color indexed="8"/>
      <name val="Verdana"/>
      <family val="2"/>
    </font>
    <font>
      <b/>
      <sz val="10"/>
      <color indexed="10"/>
      <name val="Verdana"/>
      <family val="2"/>
    </font>
    <font>
      <sz val="10"/>
      <color indexed="10"/>
      <name val="Verdana"/>
      <family val="2"/>
    </font>
    <font>
      <sz val="10"/>
      <color indexed="8"/>
      <name val="Verdana"/>
      <family val="2"/>
    </font>
    <font>
      <sz val="8"/>
      <color indexed="10"/>
      <name val="Verdana"/>
      <family val="2"/>
    </font>
    <font>
      <b/>
      <sz val="8"/>
      <color indexed="10"/>
      <name val="Verdana"/>
      <family val="2"/>
    </font>
    <font>
      <sz val="11"/>
      <color theme="1"/>
      <name val="Calibri"/>
      <family val="2"/>
    </font>
    <font>
      <sz val="8"/>
      <color theme="1"/>
      <name val="Verdana"/>
      <family val="2"/>
    </font>
    <font>
      <i/>
      <sz val="8"/>
      <color theme="1"/>
      <name val="Verdana"/>
      <family val="2"/>
    </font>
    <font>
      <b/>
      <sz val="8"/>
      <color theme="1"/>
      <name val="Verdana"/>
      <family val="2"/>
    </font>
    <font>
      <b/>
      <sz val="10"/>
      <color rgb="FFFF0000"/>
      <name val="Verdana"/>
      <family val="2"/>
    </font>
    <font>
      <sz val="10"/>
      <color rgb="FFFF0000"/>
      <name val="Verdana"/>
      <family val="2"/>
    </font>
    <font>
      <sz val="10"/>
      <color theme="1"/>
      <name val="Verdana"/>
      <family val="2"/>
    </font>
    <font>
      <sz val="8"/>
      <color rgb="FFFF0000"/>
      <name val="Verdana"/>
      <family val="2"/>
    </font>
    <font>
      <b/>
      <sz val="8"/>
      <color rgb="FFFF0000"/>
      <name val="Verdana"/>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000"/>
        <bgColor indexed="64"/>
      </patternFill>
    </fill>
    <fill>
      <patternFill patternType="solid">
        <fgColor theme="4" tint="0.39998000860214233"/>
        <bgColor indexed="64"/>
      </patternFill>
    </fill>
    <fill>
      <patternFill patternType="solid">
        <fgColor rgb="FFFF0000"/>
        <bgColor indexed="64"/>
      </patternFill>
    </fill>
    <fill>
      <patternFill patternType="solid">
        <fgColor theme="0"/>
        <bgColor indexed="64"/>
      </patternFill>
    </fill>
    <fill>
      <patternFill patternType="solid">
        <fgColor theme="6" tint="0.39998000860214233"/>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style="thin"/>
      <top style="thin"/>
      <bottom style="medium"/>
    </border>
    <border>
      <left style="thin"/>
      <right>
        <color indexed="63"/>
      </right>
      <top style="thin"/>
      <bottom style="medium"/>
    </border>
    <border>
      <left style="thin"/>
      <right>
        <color indexed="63"/>
      </right>
      <top style="thin"/>
      <bottom>
        <color indexed="63"/>
      </bottom>
    </border>
    <border>
      <left style="medium"/>
      <right style="medium"/>
      <top style="medium"/>
      <bottom style="mediu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medium">
        <color indexed="8"/>
      </bottom>
    </border>
    <border>
      <left style="thin">
        <color indexed="8"/>
      </left>
      <right>
        <color indexed="63"/>
      </right>
      <top style="medium"/>
      <bottom style="medium">
        <color indexed="8"/>
      </bottom>
    </border>
    <border>
      <left style="thin">
        <color indexed="8"/>
      </left>
      <right style="medium"/>
      <top style="medium"/>
      <bottom style="medium">
        <color indexed="8"/>
      </bottom>
    </border>
    <border>
      <left style="medium"/>
      <right style="thin">
        <color indexed="8"/>
      </right>
      <top style="thin">
        <color indexed="8"/>
      </top>
      <bottom>
        <color indexed="63"/>
      </bottom>
    </border>
    <border>
      <left style="medium"/>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color indexed="8"/>
      </right>
      <top style="thin">
        <color indexed="8"/>
      </top>
      <bottom style="thin">
        <color indexed="8"/>
      </bottom>
    </border>
    <border>
      <left style="thin"/>
      <right style="medium"/>
      <top style="thin"/>
      <bottom style="thin"/>
    </border>
    <border>
      <left style="thin"/>
      <right style="medium"/>
      <top style="thin"/>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medium"/>
      <right>
        <color indexed="63"/>
      </right>
      <top style="medium"/>
      <bottom>
        <color indexed="63"/>
      </bottom>
    </border>
    <border>
      <left style="thin"/>
      <right style="medium"/>
      <top style="medium"/>
      <bottom style="thin"/>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medium"/>
      <right style="thin"/>
      <top style="medium"/>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double"/>
      <right style="thin"/>
      <top style="double"/>
      <bottom style="thin"/>
    </border>
    <border>
      <left style="double"/>
      <right style="thin"/>
      <top style="thin"/>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right style="double"/>
      <top style="double"/>
      <bottom style="thin"/>
    </border>
    <border>
      <left style="thin"/>
      <right style="double"/>
      <top style="thin"/>
      <bottom style="double"/>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color indexed="63"/>
      </top>
      <bottom style="medium"/>
    </border>
    <border>
      <left style="medium">
        <color indexed="8"/>
      </left>
      <right style="medium">
        <color indexed="8"/>
      </right>
      <top style="medium">
        <color indexed="8"/>
      </top>
      <bottom style="thin">
        <color indexed="8"/>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color indexed="63"/>
      </top>
      <bottom style="thin"/>
    </border>
    <border>
      <left style="medium">
        <color indexed="8"/>
      </left>
      <right style="medium">
        <color indexed="8"/>
      </right>
      <top>
        <color indexed="63"/>
      </top>
      <bottom style="thin">
        <color indexed="8"/>
      </bottom>
    </border>
    <border>
      <left>
        <color indexed="63"/>
      </left>
      <right style="medium"/>
      <top>
        <color indexed="63"/>
      </top>
      <bottom style="medium"/>
    </border>
    <border>
      <left>
        <color indexed="63"/>
      </left>
      <right style="thin"/>
      <top style="medium"/>
      <bottom style="thin"/>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57" fillId="0" borderId="0">
      <alignment/>
      <protection/>
    </xf>
    <xf numFmtId="0" fontId="0" fillId="0" borderId="0">
      <alignment/>
      <protection/>
    </xf>
    <xf numFmtId="0" fontId="13" fillId="0" borderId="0">
      <alignment/>
      <protection/>
    </xf>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0" fillId="3" borderId="0" applyNumberFormat="0" applyBorder="0" applyAlignment="0" applyProtection="0"/>
  </cellStyleXfs>
  <cellXfs count="760">
    <xf numFmtId="0" fontId="0" fillId="0" borderId="0" xfId="0" applyAlignment="1">
      <alignment/>
    </xf>
    <xf numFmtId="0" fontId="21" fillId="24" borderId="0" xfId="0" applyFont="1" applyFill="1" applyAlignment="1">
      <alignment/>
    </xf>
    <xf numFmtId="0" fontId="23" fillId="24" borderId="10" xfId="0" applyFont="1" applyFill="1" applyBorder="1" applyAlignment="1">
      <alignment horizontal="center" vertical="center" wrapText="1"/>
    </xf>
    <xf numFmtId="0" fontId="23" fillId="24" borderId="0" xfId="0" applyFont="1" applyFill="1" applyAlignment="1">
      <alignment/>
    </xf>
    <xf numFmtId="0" fontId="0" fillId="24" borderId="0" xfId="0" applyFont="1" applyFill="1" applyAlignment="1">
      <alignment/>
    </xf>
    <xf numFmtId="0" fontId="21" fillId="24" borderId="10" xfId="53" applyFont="1" applyFill="1" applyBorder="1" applyAlignment="1">
      <alignment horizontal="center" vertical="center" wrapText="1"/>
      <protection/>
    </xf>
    <xf numFmtId="0" fontId="21" fillId="25" borderId="10" xfId="53" applyFont="1" applyFill="1" applyBorder="1" applyAlignment="1">
      <alignment vertical="center" wrapText="1"/>
      <protection/>
    </xf>
    <xf numFmtId="0" fontId="21" fillId="24" borderId="0" xfId="0" applyFont="1" applyFill="1" applyAlignment="1">
      <alignment horizontal="center"/>
    </xf>
    <xf numFmtId="0" fontId="21" fillId="24" borderId="0" xfId="0" applyFont="1" applyFill="1" applyAlignment="1">
      <alignment horizontal="center" vertical="center" wrapText="1"/>
    </xf>
    <xf numFmtId="0" fontId="0" fillId="0" borderId="0" xfId="53" applyFont="1" applyFill="1" applyAlignment="1">
      <alignment horizontal="center"/>
      <protection/>
    </xf>
    <xf numFmtId="0" fontId="0" fillId="0" borderId="0" xfId="0" applyFont="1" applyFill="1" applyAlignment="1">
      <alignment horizontal="center"/>
    </xf>
    <xf numFmtId="0" fontId="0" fillId="0" borderId="0" xfId="0" applyFont="1" applyFill="1" applyAlignment="1">
      <alignment horizontal="center" vertical="center" wrapText="1"/>
    </xf>
    <xf numFmtId="0" fontId="21" fillId="0" borderId="10" xfId="53"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Font="1" applyFill="1" applyAlignment="1">
      <alignment/>
    </xf>
    <xf numFmtId="4" fontId="26" fillId="0" borderId="11" xfId="0" applyNumberFormat="1" applyFont="1" applyFill="1" applyBorder="1" applyAlignment="1">
      <alignment horizontal="center" vertical="center" wrapText="1"/>
    </xf>
    <xf numFmtId="0" fontId="27" fillId="0" borderId="12" xfId="0" applyFont="1" applyFill="1" applyBorder="1" applyAlignment="1">
      <alignment horizontal="left" vertical="center"/>
    </xf>
    <xf numFmtId="0" fontId="27" fillId="0" borderId="0" xfId="0" applyFont="1" applyFill="1" applyBorder="1" applyAlignment="1">
      <alignment horizontal="left" vertical="center"/>
    </xf>
    <xf numFmtId="0" fontId="29" fillId="0" borderId="13" xfId="0" applyFont="1" applyFill="1" applyBorder="1" applyAlignment="1">
      <alignment horizontal="center" vertical="center" wrapText="1"/>
    </xf>
    <xf numFmtId="0" fontId="28" fillId="0" borderId="11" xfId="0"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4" fontId="29" fillId="0" borderId="14"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28" fillId="0" borderId="10" xfId="0" applyFont="1" applyFill="1" applyBorder="1" applyAlignment="1">
      <alignment/>
    </xf>
    <xf numFmtId="0" fontId="28" fillId="24" borderId="0" xfId="0" applyFont="1" applyFill="1" applyAlignment="1">
      <alignment horizontal="center" vertical="center" wrapText="1"/>
    </xf>
    <xf numFmtId="4" fontId="28" fillId="24" borderId="0" xfId="0" applyNumberFormat="1" applyFont="1" applyFill="1" applyAlignment="1">
      <alignment horizontal="center" vertical="center" wrapText="1"/>
    </xf>
    <xf numFmtId="0" fontId="29" fillId="26" borderId="11"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28" fillId="26" borderId="10" xfId="0" applyFont="1" applyFill="1" applyBorder="1" applyAlignment="1">
      <alignment horizontal="center" vertical="center" wrapText="1"/>
    </xf>
    <xf numFmtId="0" fontId="28" fillId="26" borderId="10" xfId="0" applyFont="1" applyFill="1" applyBorder="1" applyAlignment="1">
      <alignment horizontal="center" vertical="center"/>
    </xf>
    <xf numFmtId="0" fontId="28" fillId="26" borderId="15" xfId="0" applyFont="1" applyFill="1" applyBorder="1" applyAlignment="1">
      <alignment horizontal="center" vertical="center" wrapText="1"/>
    </xf>
    <xf numFmtId="0" fontId="29" fillId="24" borderId="0" xfId="0" applyFont="1" applyFill="1" applyAlignment="1">
      <alignment horizontal="center" vertical="center" wrapText="1"/>
    </xf>
    <xf numFmtId="4" fontId="28" fillId="0" borderId="10" xfId="0" applyNumberFormat="1" applyFont="1" applyFill="1" applyBorder="1" applyAlignment="1">
      <alignment horizontal="center" vertical="center"/>
    </xf>
    <xf numFmtId="0" fontId="28" fillId="0" borderId="0" xfId="0" applyFont="1" applyFill="1" applyAlignment="1">
      <alignment horizontal="center" vertical="center" wrapText="1"/>
    </xf>
    <xf numFmtId="4" fontId="32" fillId="0" borderId="10" xfId="0" applyNumberFormat="1"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0" xfId="0" applyFont="1" applyFill="1" applyBorder="1" applyAlignment="1">
      <alignment horizontal="center" vertical="center" wrapText="1"/>
    </xf>
    <xf numFmtId="4" fontId="35" fillId="0" borderId="10" xfId="0" applyNumberFormat="1" applyFont="1" applyFill="1" applyBorder="1" applyAlignment="1">
      <alignment horizontal="center" vertical="center" wrapText="1"/>
    </xf>
    <xf numFmtId="4" fontId="34" fillId="0" borderId="14"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26" borderId="11"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5" fillId="26" borderId="11"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4" fontId="34" fillId="0" borderId="0" xfId="0" applyNumberFormat="1" applyFont="1" applyFill="1" applyAlignment="1">
      <alignment horizontal="center" vertical="center"/>
    </xf>
    <xf numFmtId="0" fontId="21" fillId="24" borderId="0" xfId="0" applyFont="1" applyFill="1" applyAlignment="1">
      <alignment horizontal="center" vertical="center"/>
    </xf>
    <xf numFmtId="0" fontId="23" fillId="0" borderId="17"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0" fontId="21" fillId="0" borderId="0" xfId="0" applyFont="1" applyFill="1" applyAlignment="1">
      <alignment horizontal="center" vertical="center"/>
    </xf>
    <xf numFmtId="4" fontId="21" fillId="0" borderId="10"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4" fontId="23" fillId="0" borderId="10" xfId="0" applyNumberFormat="1" applyFont="1" applyFill="1" applyBorder="1" applyAlignment="1">
      <alignment horizontal="center" vertical="center"/>
    </xf>
    <xf numFmtId="0" fontId="26" fillId="0"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24" borderId="0" xfId="0" applyFont="1" applyFill="1" applyAlignment="1">
      <alignment horizontal="center" vertical="center"/>
    </xf>
    <xf numFmtId="49" fontId="21" fillId="24" borderId="0" xfId="0" applyNumberFormat="1" applyFont="1" applyFill="1" applyAlignment="1">
      <alignment horizontal="center" vertical="center"/>
    </xf>
    <xf numFmtId="49" fontId="26" fillId="24" borderId="0" xfId="0" applyNumberFormat="1" applyFont="1" applyFill="1" applyAlignment="1">
      <alignment horizontal="center" vertical="center"/>
    </xf>
    <xf numFmtId="4" fontId="21" fillId="24" borderId="0" xfId="0" applyNumberFormat="1" applyFont="1" applyFill="1" applyAlignment="1">
      <alignment horizontal="center" vertical="center"/>
    </xf>
    <xf numFmtId="4" fontId="59" fillId="0" borderId="11" xfId="0" applyNumberFormat="1"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0" xfId="0" applyFont="1" applyFill="1" applyAlignment="1">
      <alignment horizontal="center" vertical="center"/>
    </xf>
    <xf numFmtId="0" fontId="58" fillId="0" borderId="10" xfId="0" applyFont="1" applyFill="1" applyBorder="1" applyAlignment="1">
      <alignment horizontal="center" vertical="center" wrapText="1"/>
    </xf>
    <xf numFmtId="4" fontId="60" fillId="0" borderId="10" xfId="0" applyNumberFormat="1" applyFont="1" applyFill="1" applyBorder="1" applyAlignment="1">
      <alignment horizontal="center" vertical="center"/>
    </xf>
    <xf numFmtId="0" fontId="58" fillId="0" borderId="20"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21" xfId="0" applyFont="1" applyFill="1" applyBorder="1" applyAlignment="1">
      <alignment horizontal="center" vertical="center"/>
    </xf>
    <xf numFmtId="0" fontId="23"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0" xfId="0" applyFont="1" applyFill="1" applyBorder="1" applyAlignment="1">
      <alignment horizontal="center" vertical="center"/>
    </xf>
    <xf numFmtId="4" fontId="23" fillId="24" borderId="0" xfId="0" applyNumberFormat="1" applyFont="1" applyFill="1" applyBorder="1" applyAlignment="1">
      <alignment horizontal="center" vertical="center"/>
    </xf>
    <xf numFmtId="4" fontId="21" fillId="24" borderId="0" xfId="0" applyNumberFormat="1" applyFont="1" applyFill="1" applyBorder="1" applyAlignment="1">
      <alignment horizontal="center" vertical="center"/>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1" fillId="0" borderId="22" xfId="0" applyFont="1" applyFill="1" applyBorder="1" applyAlignment="1">
      <alignment vertical="center" wrapText="1"/>
    </xf>
    <xf numFmtId="4" fontId="26" fillId="0" borderId="25" xfId="0" applyNumberFormat="1" applyFont="1" applyFill="1" applyBorder="1" applyAlignment="1">
      <alignment vertical="center" wrapText="1"/>
    </xf>
    <xf numFmtId="0" fontId="21" fillId="0" borderId="25" xfId="0" applyFont="1" applyFill="1" applyBorder="1" applyAlignment="1">
      <alignment/>
    </xf>
    <xf numFmtId="0" fontId="21" fillId="0" borderId="20" xfId="0" applyFont="1" applyFill="1" applyBorder="1" applyAlignment="1">
      <alignment vertical="center" wrapText="1"/>
    </xf>
    <xf numFmtId="0" fontId="26" fillId="0" borderId="10" xfId="0" applyFont="1" applyFill="1" applyBorder="1" applyAlignment="1">
      <alignment vertical="center" wrapText="1"/>
    </xf>
    <xf numFmtId="0" fontId="21" fillId="0" borderId="10" xfId="0" applyFont="1" applyFill="1" applyBorder="1" applyAlignment="1">
      <alignment/>
    </xf>
    <xf numFmtId="0" fontId="26" fillId="0" borderId="26" xfId="0" applyFont="1" applyFill="1" applyBorder="1" applyAlignment="1">
      <alignment vertical="center" wrapText="1"/>
    </xf>
    <xf numFmtId="0" fontId="21" fillId="0" borderId="24" xfId="0" applyFont="1" applyFill="1" applyBorder="1" applyAlignment="1">
      <alignment vertical="center" wrapText="1"/>
    </xf>
    <xf numFmtId="0" fontId="26" fillId="0" borderId="23" xfId="0" applyFont="1" applyFill="1" applyBorder="1" applyAlignment="1">
      <alignment vertical="center" wrapText="1"/>
    </xf>
    <xf numFmtId="0" fontId="26" fillId="0" borderId="25" xfId="0" applyFont="1" applyFill="1" applyBorder="1" applyAlignment="1">
      <alignment vertical="center" wrapText="1"/>
    </xf>
    <xf numFmtId="0" fontId="21" fillId="0" borderId="20" xfId="0" applyFont="1" applyFill="1" applyBorder="1" applyAlignment="1">
      <alignment/>
    </xf>
    <xf numFmtId="0" fontId="21" fillId="0" borderId="10" xfId="0" applyFont="1" applyFill="1" applyBorder="1" applyAlignment="1">
      <alignment vertical="center" wrapText="1"/>
    </xf>
    <xf numFmtId="0" fontId="21" fillId="0" borderId="10" xfId="0" applyFont="1" applyFill="1" applyBorder="1" applyAlignment="1">
      <alignment vertical="center"/>
    </xf>
    <xf numFmtId="4" fontId="21" fillId="24" borderId="0" xfId="0" applyNumberFormat="1" applyFont="1" applyFill="1" applyAlignment="1">
      <alignment horizontal="center" vertical="center" wrapText="1"/>
    </xf>
    <xf numFmtId="0" fontId="23" fillId="24" borderId="0" xfId="0" applyFont="1" applyFill="1" applyAlignment="1">
      <alignment horizontal="center" vertical="center" wrapText="1"/>
    </xf>
    <xf numFmtId="0" fontId="37" fillId="0" borderId="10" xfId="0" applyFont="1" applyFill="1" applyBorder="1" applyAlignment="1">
      <alignment horizontal="center" vertical="center"/>
    </xf>
    <xf numFmtId="4" fontId="37" fillId="0" borderId="10" xfId="0" applyNumberFormat="1" applyFont="1" applyFill="1" applyBorder="1" applyAlignment="1">
      <alignment horizontal="center" vertical="center"/>
    </xf>
    <xf numFmtId="0" fontId="37" fillId="0" borderId="0" xfId="0" applyFont="1" applyFill="1" applyAlignment="1">
      <alignment horizontal="center" vertical="center" wrapText="1"/>
    </xf>
    <xf numFmtId="4" fontId="37" fillId="0" borderId="0" xfId="0" applyNumberFormat="1" applyFont="1" applyFill="1" applyAlignment="1">
      <alignment horizontal="center" vertical="center" wrapText="1"/>
    </xf>
    <xf numFmtId="4" fontId="21" fillId="0" borderId="0" xfId="0" applyNumberFormat="1" applyFont="1" applyFill="1" applyAlignment="1">
      <alignment horizontal="center" vertical="center"/>
    </xf>
    <xf numFmtId="4" fontId="23" fillId="0" borderId="11"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xf>
    <xf numFmtId="0" fontId="21" fillId="0" borderId="16" xfId="0" applyFont="1" applyFill="1" applyBorder="1" applyAlignment="1">
      <alignment horizontal="center" vertical="center" wrapText="1"/>
    </xf>
    <xf numFmtId="4" fontId="23" fillId="0" borderId="16"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4" fontId="21" fillId="0" borderId="0" xfId="0" applyNumberFormat="1" applyFont="1" applyFill="1" applyAlignment="1">
      <alignment horizontal="center" vertical="center" wrapText="1"/>
    </xf>
    <xf numFmtId="0" fontId="21" fillId="0" borderId="10" xfId="55" applyFont="1" applyFill="1" applyBorder="1" applyAlignment="1">
      <alignment horizontal="center" vertical="center"/>
      <protection/>
    </xf>
    <xf numFmtId="0" fontId="21" fillId="0" borderId="10" xfId="55" applyFont="1" applyFill="1" applyBorder="1" applyAlignment="1">
      <alignment horizontal="center" vertical="center" wrapText="1"/>
      <protection/>
    </xf>
    <xf numFmtId="0" fontId="21" fillId="0" borderId="11" xfId="0" applyFont="1" applyFill="1" applyBorder="1" applyAlignment="1">
      <alignment horizontal="center" vertical="center"/>
    </xf>
    <xf numFmtId="4" fontId="23" fillId="0" borderId="10" xfId="55" applyNumberFormat="1" applyFont="1" applyFill="1" applyBorder="1" applyAlignment="1">
      <alignment horizontal="center" vertical="center"/>
      <protection/>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28" xfId="0" applyFont="1" applyFill="1" applyBorder="1" applyAlignment="1">
      <alignment horizontal="center" vertical="center" wrapText="1"/>
    </xf>
    <xf numFmtId="4" fontId="23" fillId="0" borderId="28" xfId="0" applyNumberFormat="1" applyFont="1" applyFill="1" applyBorder="1" applyAlignment="1">
      <alignment horizontal="center" vertical="center"/>
    </xf>
    <xf numFmtId="0" fontId="26" fillId="0" borderId="28" xfId="0" applyFont="1" applyFill="1" applyBorder="1" applyAlignment="1">
      <alignment horizontal="center" vertical="center" wrapText="1"/>
    </xf>
    <xf numFmtId="4" fontId="21" fillId="0" borderId="28" xfId="0" applyNumberFormat="1" applyFont="1" applyFill="1" applyBorder="1" applyAlignment="1">
      <alignment horizontal="center" vertical="center"/>
    </xf>
    <xf numFmtId="0" fontId="26" fillId="0" borderId="3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2" xfId="0" applyFont="1" applyFill="1" applyBorder="1" applyAlignment="1">
      <alignment horizontal="center" vertical="center"/>
    </xf>
    <xf numFmtId="0" fontId="21" fillId="0" borderId="30" xfId="0" applyFont="1" applyFill="1" applyBorder="1" applyAlignment="1">
      <alignment horizontal="center" vertical="center"/>
    </xf>
    <xf numFmtId="4" fontId="23" fillId="0" borderId="31" xfId="0" applyNumberFormat="1" applyFont="1" applyFill="1" applyBorder="1" applyAlignment="1">
      <alignment horizontal="center" vertical="center"/>
    </xf>
    <xf numFmtId="0" fontId="21" fillId="0" borderId="0" xfId="0" applyFont="1" applyFill="1" applyAlignment="1">
      <alignment horizontal="center" vertical="center" wrapText="1"/>
    </xf>
    <xf numFmtId="0" fontId="29" fillId="24" borderId="0" xfId="0" applyFont="1" applyFill="1" applyAlignment="1">
      <alignment horizontal="center" vertical="center" wrapText="1"/>
    </xf>
    <xf numFmtId="44" fontId="28" fillId="24" borderId="0" xfId="0" applyNumberFormat="1" applyFont="1" applyFill="1" applyAlignment="1">
      <alignment horizontal="center" vertical="center" wrapText="1"/>
    </xf>
    <xf numFmtId="0" fontId="38" fillId="24" borderId="0" xfId="0" applyFont="1" applyFill="1" applyAlignment="1">
      <alignment horizontal="center" vertical="center" wrapText="1"/>
    </xf>
    <xf numFmtId="0" fontId="28" fillId="24" borderId="0" xfId="0" applyNumberFormat="1" applyFont="1" applyFill="1" applyBorder="1" applyAlignment="1">
      <alignment horizontal="center" vertical="center" wrapText="1"/>
    </xf>
    <xf numFmtId="4" fontId="28" fillId="24" borderId="0" xfId="84" applyNumberFormat="1" applyFont="1" applyFill="1" applyBorder="1" applyAlignment="1" applyProtection="1">
      <alignment horizontal="center" vertical="center" wrapText="1"/>
      <protection/>
    </xf>
    <xf numFmtId="0" fontId="27" fillId="27" borderId="12" xfId="0" applyFont="1" applyFill="1" applyBorder="1" applyAlignment="1">
      <alignment horizontal="left" vertical="center"/>
    </xf>
    <xf numFmtId="0" fontId="27" fillId="27" borderId="0" xfId="0" applyFont="1" applyFill="1" applyBorder="1" applyAlignment="1">
      <alignment horizontal="left" vertical="center"/>
    </xf>
    <xf numFmtId="0" fontId="39" fillId="24" borderId="0" xfId="0" applyFont="1" applyFill="1" applyAlignment="1">
      <alignment horizontal="center" vertical="center" wrapText="1"/>
    </xf>
    <xf numFmtId="0" fontId="29" fillId="26" borderId="33" xfId="0" applyFont="1" applyFill="1" applyBorder="1" applyAlignment="1">
      <alignment horizontal="center" vertical="center" wrapText="1"/>
    </xf>
    <xf numFmtId="0" fontId="29" fillId="26" borderId="13" xfId="0" applyFont="1" applyFill="1" applyBorder="1" applyAlignment="1">
      <alignment horizontal="center" vertical="center" wrapText="1"/>
    </xf>
    <xf numFmtId="0" fontId="29" fillId="26" borderId="34" xfId="0" applyFont="1" applyFill="1" applyBorder="1" applyAlignment="1">
      <alignment horizontal="center" vertical="center" wrapText="1"/>
    </xf>
    <xf numFmtId="4" fontId="29" fillId="26" borderId="14" xfId="0" applyNumberFormat="1" applyFont="1" applyFill="1" applyBorder="1" applyAlignment="1">
      <alignment horizontal="center" vertical="center" wrapText="1"/>
    </xf>
    <xf numFmtId="0" fontId="28" fillId="26" borderId="26" xfId="0" applyFont="1" applyFill="1" applyBorder="1" applyAlignment="1">
      <alignment horizontal="center" vertical="center" wrapText="1"/>
    </xf>
    <xf numFmtId="4" fontId="28" fillId="26" borderId="26" xfId="0" applyNumberFormat="1" applyFont="1" applyFill="1" applyBorder="1" applyAlignment="1">
      <alignment horizontal="center" vertical="center" wrapText="1"/>
    </xf>
    <xf numFmtId="0" fontId="28" fillId="26" borderId="0" xfId="0" applyFont="1" applyFill="1" applyAlignment="1">
      <alignment horizontal="center" vertical="center" wrapText="1"/>
    </xf>
    <xf numFmtId="0" fontId="28" fillId="26" borderId="35" xfId="0" applyFont="1" applyFill="1" applyBorder="1" applyAlignment="1">
      <alignment horizontal="center" vertical="center" wrapText="1"/>
    </xf>
    <xf numFmtId="4" fontId="28" fillId="26" borderId="10" xfId="0" applyNumberFormat="1" applyFont="1" applyFill="1" applyBorder="1" applyAlignment="1">
      <alignment horizontal="center" vertical="center" wrapText="1"/>
    </xf>
    <xf numFmtId="4" fontId="32" fillId="28" borderId="11" xfId="0" applyNumberFormat="1" applyFont="1" applyFill="1" applyBorder="1" applyAlignment="1">
      <alignment horizontal="center" vertical="center" wrapText="1"/>
    </xf>
    <xf numFmtId="0" fontId="28" fillId="27" borderId="10" xfId="0" applyFont="1" applyFill="1" applyBorder="1" applyAlignment="1">
      <alignment horizontal="center" vertical="center" wrapText="1"/>
    </xf>
    <xf numFmtId="4" fontId="28" fillId="27" borderId="10" xfId="0" applyNumberFormat="1" applyFont="1" applyFill="1" applyBorder="1" applyAlignment="1">
      <alignment horizontal="center" vertical="center" wrapText="1"/>
    </xf>
    <xf numFmtId="4" fontId="61" fillId="26" borderId="10" xfId="0" applyNumberFormat="1" applyFont="1" applyFill="1" applyBorder="1" applyAlignment="1">
      <alignment horizontal="center" vertical="center" wrapText="1"/>
    </xf>
    <xf numFmtId="4" fontId="32" fillId="28" borderId="10" xfId="0" applyNumberFormat="1" applyFont="1" applyFill="1" applyBorder="1" applyAlignment="1">
      <alignment horizontal="center" vertical="center" wrapText="1"/>
    </xf>
    <xf numFmtId="4" fontId="62" fillId="24" borderId="0" xfId="0" applyNumberFormat="1" applyFont="1" applyFill="1" applyAlignment="1">
      <alignment horizontal="center" vertical="center" wrapText="1"/>
    </xf>
    <xf numFmtId="0" fontId="41" fillId="24" borderId="0" xfId="0" applyFont="1" applyFill="1" applyAlignment="1">
      <alignment horizontal="center" vertical="center" wrapText="1"/>
    </xf>
    <xf numFmtId="4" fontId="41" fillId="24" borderId="0" xfId="0" applyNumberFormat="1" applyFont="1" applyFill="1" applyAlignment="1">
      <alignment horizontal="center" vertical="center" wrapText="1"/>
    </xf>
    <xf numFmtId="4" fontId="42" fillId="26" borderId="36" xfId="0" applyNumberFormat="1" applyFont="1" applyFill="1" applyBorder="1" applyAlignment="1">
      <alignment horizontal="center" vertical="center" wrapText="1"/>
    </xf>
    <xf numFmtId="0" fontId="43" fillId="24" borderId="0" xfId="0" applyFont="1" applyFill="1" applyAlignment="1">
      <alignment horizontal="center" vertical="center" wrapText="1"/>
    </xf>
    <xf numFmtId="0" fontId="32" fillId="26" borderId="33" xfId="0" applyFont="1" applyFill="1" applyBorder="1" applyAlignment="1">
      <alignment horizontal="center" vertical="center" wrapText="1"/>
    </xf>
    <xf numFmtId="0" fontId="32" fillId="26" borderId="13" xfId="0" applyFont="1" applyFill="1" applyBorder="1" applyAlignment="1">
      <alignment horizontal="center" vertical="center" wrapText="1"/>
    </xf>
    <xf numFmtId="4" fontId="32" fillId="26" borderId="14" xfId="0" applyNumberFormat="1"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13" xfId="0" applyFont="1" applyFill="1" applyBorder="1" applyAlignment="1">
      <alignment horizontal="center" vertical="center" wrapText="1"/>
    </xf>
    <xf numFmtId="4" fontId="32" fillId="24" borderId="14" xfId="0" applyNumberFormat="1" applyFont="1" applyFill="1" applyBorder="1" applyAlignment="1">
      <alignment horizontal="center" vertical="center" wrapText="1"/>
    </xf>
    <xf numFmtId="0" fontId="41" fillId="24" borderId="0" xfId="0" applyFont="1" applyFill="1" applyBorder="1" applyAlignment="1">
      <alignment horizontal="center" vertical="center" wrapText="1"/>
    </xf>
    <xf numFmtId="0" fontId="31" fillId="24" borderId="0" xfId="0" applyFont="1" applyFill="1" applyBorder="1" applyAlignment="1">
      <alignment horizontal="center" vertical="center" wrapText="1"/>
    </xf>
    <xf numFmtId="4" fontId="31" fillId="24" borderId="0" xfId="0" applyNumberFormat="1" applyFont="1" applyFill="1" applyBorder="1" applyAlignment="1">
      <alignment horizontal="center" vertical="center" wrapText="1"/>
    </xf>
    <xf numFmtId="4" fontId="29" fillId="26" borderId="14" xfId="0" applyNumberFormat="1" applyFont="1" applyFill="1" applyBorder="1" applyAlignment="1">
      <alignment vertical="center" wrapText="1"/>
    </xf>
    <xf numFmtId="0" fontId="28" fillId="26" borderId="10" xfId="0" applyFont="1" applyFill="1" applyBorder="1" applyAlignment="1">
      <alignment horizontal="center"/>
    </xf>
    <xf numFmtId="4" fontId="28" fillId="26" borderId="10" xfId="0" applyNumberFormat="1" applyFont="1" applyFill="1" applyBorder="1" applyAlignment="1">
      <alignment vertical="center"/>
    </xf>
    <xf numFmtId="0" fontId="28" fillId="26" borderId="10" xfId="0" applyFont="1" applyFill="1" applyBorder="1" applyAlignment="1">
      <alignment wrapText="1"/>
    </xf>
    <xf numFmtId="4" fontId="28" fillId="26" borderId="10" xfId="0" applyNumberFormat="1" applyFont="1" applyFill="1" applyBorder="1" applyAlignment="1">
      <alignment/>
    </xf>
    <xf numFmtId="2" fontId="28" fillId="26" borderId="10" xfId="0" applyNumberFormat="1" applyFont="1" applyFill="1" applyBorder="1" applyAlignment="1">
      <alignment/>
    </xf>
    <xf numFmtId="4" fontId="63" fillId="26" borderId="26" xfId="0" applyNumberFormat="1" applyFont="1" applyFill="1" applyBorder="1" applyAlignment="1">
      <alignment horizontal="center" vertical="center" wrapText="1"/>
    </xf>
    <xf numFmtId="2" fontId="28" fillId="26" borderId="10" xfId="0" applyNumberFormat="1" applyFont="1" applyFill="1" applyBorder="1" applyAlignment="1">
      <alignment horizontal="center" vertical="center" wrapText="1"/>
    </xf>
    <xf numFmtId="0" fontId="35" fillId="27" borderId="10" xfId="0" applyFont="1" applyFill="1" applyBorder="1" applyAlignment="1">
      <alignment horizontal="center" vertical="center" wrapText="1"/>
    </xf>
    <xf numFmtId="173" fontId="35" fillId="27" borderId="10" xfId="0" applyNumberFormat="1" applyFont="1" applyFill="1" applyBorder="1" applyAlignment="1">
      <alignment horizontal="center" vertical="center" wrapText="1"/>
    </xf>
    <xf numFmtId="4" fontId="63" fillId="26" borderId="10" xfId="0" applyNumberFormat="1" applyFont="1" applyFill="1" applyBorder="1" applyAlignment="1">
      <alignment horizontal="center" vertical="center" wrapText="1"/>
    </xf>
    <xf numFmtId="0" fontId="32" fillId="26" borderId="10" xfId="0" applyFont="1" applyFill="1" applyBorder="1" applyAlignment="1">
      <alignment horizontal="center" vertical="center" wrapText="1"/>
    </xf>
    <xf numFmtId="4" fontId="41" fillId="24" borderId="0" xfId="0" applyNumberFormat="1" applyFont="1" applyFill="1" applyBorder="1" applyAlignment="1">
      <alignment horizontal="center" vertical="center" wrapText="1"/>
    </xf>
    <xf numFmtId="0" fontId="29" fillId="26" borderId="37" xfId="53" applyFont="1" applyFill="1" applyBorder="1" applyAlignment="1">
      <alignment horizontal="center" vertical="center" wrapText="1"/>
      <protection/>
    </xf>
    <xf numFmtId="0" fontId="29" fillId="26" borderId="38" xfId="53" applyFont="1" applyFill="1" applyBorder="1" applyAlignment="1">
      <alignment horizontal="center" vertical="center" wrapText="1"/>
      <protection/>
    </xf>
    <xf numFmtId="0" fontId="29" fillId="26" borderId="39" xfId="53" applyFont="1" applyFill="1" applyBorder="1" applyAlignment="1">
      <alignment horizontal="center" vertical="center" wrapText="1"/>
      <protection/>
    </xf>
    <xf numFmtId="4" fontId="29" fillId="26" borderId="40" xfId="53" applyNumberFormat="1" applyFont="1" applyFill="1" applyBorder="1" applyAlignment="1">
      <alignment horizontal="center" vertical="center" wrapText="1"/>
      <protection/>
    </xf>
    <xf numFmtId="0" fontId="28" fillId="26" borderId="31" xfId="53" applyFont="1" applyFill="1" applyBorder="1" applyAlignment="1">
      <alignment horizontal="center" vertical="center" wrapText="1"/>
      <protection/>
    </xf>
    <xf numFmtId="0" fontId="28" fillId="26" borderId="10" xfId="53" applyFont="1" applyFill="1" applyBorder="1" applyAlignment="1">
      <alignment horizontal="center" vertical="center" wrapText="1"/>
      <protection/>
    </xf>
    <xf numFmtId="4" fontId="28" fillId="26" borderId="10" xfId="53" applyNumberFormat="1" applyFont="1" applyFill="1" applyBorder="1" applyAlignment="1">
      <alignment horizontal="center" vertical="center" wrapText="1"/>
      <protection/>
    </xf>
    <xf numFmtId="0" fontId="29" fillId="26" borderId="10" xfId="53" applyFont="1" applyFill="1" applyBorder="1" applyAlignment="1">
      <alignment horizontal="center" vertical="center" wrapText="1"/>
      <protection/>
    </xf>
    <xf numFmtId="0" fontId="28" fillId="26" borderId="41" xfId="53" applyFont="1" applyFill="1" applyBorder="1" applyAlignment="1">
      <alignment horizontal="center" vertical="center" wrapText="1"/>
      <protection/>
    </xf>
    <xf numFmtId="0" fontId="29" fillId="26" borderId="42" xfId="53" applyFont="1" applyFill="1" applyBorder="1" applyAlignment="1">
      <alignment horizontal="center" vertical="center" wrapText="1"/>
      <protection/>
    </xf>
    <xf numFmtId="0" fontId="29" fillId="26" borderId="43" xfId="53" applyFont="1" applyFill="1" applyBorder="1" applyAlignment="1">
      <alignment horizontal="center" vertical="center" wrapText="1"/>
      <protection/>
    </xf>
    <xf numFmtId="4" fontId="29" fillId="26" borderId="44" xfId="53" applyNumberFormat="1" applyFont="1" applyFill="1" applyBorder="1" applyAlignment="1">
      <alignment horizontal="center" vertical="center" wrapText="1"/>
      <protection/>
    </xf>
    <xf numFmtId="0" fontId="28" fillId="26" borderId="45" xfId="53" applyFont="1" applyFill="1" applyBorder="1" applyAlignment="1">
      <alignment horizontal="center" vertical="center" wrapText="1"/>
      <protection/>
    </xf>
    <xf numFmtId="0" fontId="28" fillId="0" borderId="0" xfId="53" applyFont="1" applyFill="1" applyBorder="1" applyAlignment="1">
      <alignment horizontal="center" vertical="center" wrapText="1"/>
      <protection/>
    </xf>
    <xf numFmtId="0" fontId="32" fillId="0" borderId="0" xfId="0" applyFont="1" applyFill="1" applyBorder="1" applyAlignment="1">
      <alignment horizontal="center" vertical="center" wrapText="1"/>
    </xf>
    <xf numFmtId="0" fontId="28" fillId="24" borderId="0" xfId="53" applyFont="1" applyFill="1" applyBorder="1" applyAlignment="1">
      <alignment horizontal="center" vertical="center" wrapText="1"/>
      <protection/>
    </xf>
    <xf numFmtId="4" fontId="29" fillId="24" borderId="0" xfId="53" applyNumberFormat="1" applyFont="1" applyFill="1" applyBorder="1" applyAlignment="1">
      <alignment horizontal="center" vertical="center" wrapText="1"/>
      <protection/>
    </xf>
    <xf numFmtId="0" fontId="34" fillId="26" borderId="46" xfId="0" applyFont="1" applyFill="1" applyBorder="1" applyAlignment="1">
      <alignment horizontal="center" vertical="center" wrapText="1"/>
    </xf>
    <xf numFmtId="173" fontId="35" fillId="26" borderId="10" xfId="0" applyNumberFormat="1" applyFont="1" applyFill="1" applyBorder="1" applyAlignment="1">
      <alignment horizontal="center" vertical="center" wrapText="1"/>
    </xf>
    <xf numFmtId="0" fontId="30" fillId="24" borderId="0" xfId="0" applyFont="1" applyFill="1" applyAlignment="1">
      <alignment horizontal="center" vertical="center" wrapText="1"/>
    </xf>
    <xf numFmtId="0" fontId="43" fillId="26" borderId="10" xfId="0" applyFont="1" applyFill="1" applyBorder="1" applyAlignment="1">
      <alignment horizontal="center" vertical="center" wrapText="1"/>
    </xf>
    <xf numFmtId="0" fontId="43" fillId="27" borderId="10" xfId="0" applyFont="1" applyFill="1" applyBorder="1" applyAlignment="1">
      <alignment horizontal="center" vertical="center" wrapText="1"/>
    </xf>
    <xf numFmtId="0" fontId="35" fillId="26" borderId="47" xfId="0" applyFont="1" applyFill="1" applyBorder="1" applyAlignment="1">
      <alignment horizontal="center" vertical="center" wrapText="1"/>
    </xf>
    <xf numFmtId="0" fontId="35" fillId="27" borderId="47" xfId="0" applyFont="1" applyFill="1" applyBorder="1" applyAlignment="1">
      <alignment horizontal="center" vertical="center" wrapText="1"/>
    </xf>
    <xf numFmtId="0" fontId="26" fillId="24" borderId="0" xfId="0" applyFont="1" applyFill="1" applyAlignment="1">
      <alignment horizontal="center" vertical="center" wrapText="1"/>
    </xf>
    <xf numFmtId="0" fontId="35" fillId="26" borderId="26" xfId="0" applyFont="1" applyFill="1" applyBorder="1" applyAlignment="1">
      <alignment horizontal="center" vertical="center" wrapText="1"/>
    </xf>
    <xf numFmtId="4" fontId="35" fillId="26" borderId="10" xfId="0" applyNumberFormat="1" applyFont="1" applyFill="1" applyBorder="1" applyAlignment="1">
      <alignment horizontal="center" vertical="center" wrapText="1"/>
    </xf>
    <xf numFmtId="0" fontId="35" fillId="27" borderId="26" xfId="0" applyFont="1" applyFill="1" applyBorder="1" applyAlignment="1">
      <alignment horizontal="center" vertical="center" wrapText="1"/>
    </xf>
    <xf numFmtId="4" fontId="35" fillId="27" borderId="10" xfId="0" applyNumberFormat="1" applyFont="1" applyFill="1" applyBorder="1" applyAlignment="1">
      <alignment horizontal="center" vertical="center" wrapText="1"/>
    </xf>
    <xf numFmtId="173" fontId="32" fillId="26" borderId="10" xfId="0" applyNumberFormat="1" applyFont="1" applyFill="1" applyBorder="1" applyAlignment="1">
      <alignment horizontal="center" vertical="center" wrapText="1"/>
    </xf>
    <xf numFmtId="0" fontId="35" fillId="26" borderId="16" xfId="0" applyFont="1" applyFill="1" applyBorder="1" applyAlignment="1">
      <alignment horizontal="center" vertical="center" wrapText="1"/>
    </xf>
    <xf numFmtId="173" fontId="32" fillId="26" borderId="15" xfId="0" applyNumberFormat="1" applyFont="1" applyFill="1" applyBorder="1" applyAlignment="1">
      <alignment horizontal="center" vertical="center" wrapText="1"/>
    </xf>
    <xf numFmtId="0" fontId="34" fillId="26" borderId="33"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4" fillId="26" borderId="34" xfId="0" applyFont="1" applyFill="1" applyBorder="1" applyAlignment="1">
      <alignment horizontal="center" vertical="center" wrapText="1"/>
    </xf>
    <xf numFmtId="0" fontId="35" fillId="26" borderId="48" xfId="0" applyFont="1" applyFill="1" applyBorder="1" applyAlignment="1">
      <alignment horizontal="center" vertical="center" wrapText="1"/>
    </xf>
    <xf numFmtId="0" fontId="43" fillId="26" borderId="11" xfId="0" applyFont="1" applyFill="1" applyBorder="1" applyAlignment="1">
      <alignment horizontal="center" vertical="center" wrapText="1"/>
    </xf>
    <xf numFmtId="173" fontId="35" fillId="26" borderId="26" xfId="0" applyNumberFormat="1" applyFont="1" applyFill="1" applyBorder="1" applyAlignment="1">
      <alignment horizontal="center" vertical="center" wrapText="1"/>
    </xf>
    <xf numFmtId="173" fontId="32" fillId="0" borderId="0" xfId="0" applyNumberFormat="1" applyFont="1" applyFill="1" applyBorder="1" applyAlignment="1">
      <alignment horizontal="center" vertical="center" wrapText="1"/>
    </xf>
    <xf numFmtId="4" fontId="32" fillId="0" borderId="0" xfId="0" applyNumberFormat="1" applyFont="1" applyFill="1" applyBorder="1" applyAlignment="1">
      <alignment horizontal="center" vertical="center" wrapText="1"/>
    </xf>
    <xf numFmtId="0" fontId="29" fillId="26" borderId="49" xfId="0" applyFont="1" applyFill="1" applyBorder="1" applyAlignment="1">
      <alignment horizontal="center" vertical="center" wrapText="1"/>
    </xf>
    <xf numFmtId="0" fontId="29" fillId="26" borderId="50" xfId="0" applyFont="1" applyFill="1" applyBorder="1" applyAlignment="1">
      <alignment horizontal="center"/>
    </xf>
    <xf numFmtId="0" fontId="29" fillId="26" borderId="51" xfId="0" applyFont="1" applyFill="1" applyBorder="1" applyAlignment="1">
      <alignment horizontal="center" vertical="center" wrapText="1"/>
    </xf>
    <xf numFmtId="0" fontId="29" fillId="26" borderId="20" xfId="0" applyFont="1" applyFill="1" applyBorder="1" applyAlignment="1">
      <alignment/>
    </xf>
    <xf numFmtId="0" fontId="28" fillId="27" borderId="10" xfId="0" applyFont="1" applyFill="1" applyBorder="1" applyAlignment="1">
      <alignment/>
    </xf>
    <xf numFmtId="0" fontId="28" fillId="27" borderId="10" xfId="0" applyFont="1" applyFill="1" applyBorder="1" applyAlignment="1">
      <alignment horizontal="center"/>
    </xf>
    <xf numFmtId="4" fontId="28" fillId="27" borderId="16" xfId="0" applyNumberFormat="1" applyFont="1" applyFill="1" applyBorder="1" applyAlignment="1">
      <alignment horizontal="center" vertical="center"/>
    </xf>
    <xf numFmtId="2" fontId="28" fillId="27" borderId="10" xfId="0" applyNumberFormat="1" applyFont="1" applyFill="1" applyBorder="1" applyAlignment="1">
      <alignment horizontal="center"/>
    </xf>
    <xf numFmtId="0" fontId="28" fillId="26" borderId="10" xfId="0" applyFont="1" applyFill="1" applyBorder="1" applyAlignment="1">
      <alignment/>
    </xf>
    <xf numFmtId="4" fontId="28" fillId="26" borderId="10" xfId="0" applyNumberFormat="1" applyFont="1" applyFill="1" applyBorder="1" applyAlignment="1">
      <alignment horizontal="center" vertical="center"/>
    </xf>
    <xf numFmtId="0" fontId="29" fillId="26" borderId="10" xfId="0" applyFont="1" applyFill="1" applyBorder="1" applyAlignment="1">
      <alignment/>
    </xf>
    <xf numFmtId="173" fontId="32" fillId="26" borderId="10" xfId="0" applyNumberFormat="1" applyFont="1" applyFill="1" applyBorder="1" applyAlignment="1">
      <alignment horizontal="center" vertical="center"/>
    </xf>
    <xf numFmtId="0" fontId="29" fillId="26" borderId="52" xfId="0" applyFont="1" applyFill="1" applyBorder="1" applyAlignment="1">
      <alignment/>
    </xf>
    <xf numFmtId="0" fontId="28" fillId="26" borderId="52" xfId="0" applyFont="1" applyFill="1" applyBorder="1" applyAlignment="1">
      <alignment horizontal="center"/>
    </xf>
    <xf numFmtId="173" fontId="32" fillId="26" borderId="52" xfId="0" applyNumberFormat="1" applyFont="1" applyFill="1" applyBorder="1" applyAlignment="1">
      <alignment horizontal="center" vertical="center"/>
    </xf>
    <xf numFmtId="0" fontId="29" fillId="26" borderId="46" xfId="0" applyFont="1" applyFill="1" applyBorder="1" applyAlignment="1">
      <alignment horizontal="center" vertical="center" wrapText="1"/>
    </xf>
    <xf numFmtId="4" fontId="29" fillId="26" borderId="10" xfId="0" applyNumberFormat="1" applyFont="1" applyFill="1" applyBorder="1" applyAlignment="1">
      <alignment horizontal="center" vertical="center" wrapText="1"/>
    </xf>
    <xf numFmtId="4" fontId="28" fillId="26" borderId="16" xfId="0" applyNumberFormat="1" applyFont="1" applyFill="1" applyBorder="1" applyAlignment="1">
      <alignment horizontal="right" vertical="center"/>
    </xf>
    <xf numFmtId="4" fontId="28" fillId="27" borderId="16" xfId="0" applyNumberFormat="1" applyFont="1" applyFill="1" applyBorder="1" applyAlignment="1">
      <alignment horizontal="right" vertical="center"/>
    </xf>
    <xf numFmtId="2" fontId="28" fillId="27" borderId="10" xfId="0" applyNumberFormat="1" applyFont="1" applyFill="1" applyBorder="1" applyAlignment="1">
      <alignment/>
    </xf>
    <xf numFmtId="0" fontId="28" fillId="26" borderId="11" xfId="0" applyFont="1" applyFill="1" applyBorder="1" applyAlignment="1">
      <alignment horizontal="center"/>
    </xf>
    <xf numFmtId="4" fontId="28" fillId="26" borderId="10" xfId="0" applyNumberFormat="1" applyFont="1" applyFill="1" applyBorder="1" applyAlignment="1">
      <alignment horizontal="right" vertical="center"/>
    </xf>
    <xf numFmtId="4" fontId="28" fillId="27" borderId="10" xfId="0" applyNumberFormat="1" applyFont="1" applyFill="1" applyBorder="1" applyAlignment="1">
      <alignment horizontal="right" vertical="center"/>
    </xf>
    <xf numFmtId="173" fontId="32" fillId="26" borderId="10" xfId="0" applyNumberFormat="1" applyFont="1" applyFill="1" applyBorder="1" applyAlignment="1">
      <alignment horizontal="right" vertical="center"/>
    </xf>
    <xf numFmtId="4" fontId="29" fillId="24" borderId="0" xfId="0" applyNumberFormat="1" applyFont="1" applyFill="1" applyBorder="1" applyAlignment="1">
      <alignment horizontal="center" vertical="center" wrapText="1"/>
    </xf>
    <xf numFmtId="0" fontId="29" fillId="24" borderId="46"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29" fillId="24" borderId="34" xfId="0" applyFont="1" applyFill="1" applyBorder="1" applyAlignment="1">
      <alignment horizontal="center" vertical="center" wrapText="1"/>
    </xf>
    <xf numFmtId="4" fontId="29" fillId="24" borderId="14"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4" fontId="28" fillId="24" borderId="10" xfId="0" applyNumberFormat="1"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29" fillId="24" borderId="3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4" borderId="34" xfId="0" applyFont="1" applyFill="1" applyBorder="1" applyAlignment="1">
      <alignment horizontal="center" vertical="center" wrapText="1"/>
    </xf>
    <xf numFmtId="0" fontId="29" fillId="24" borderId="53" xfId="0" applyFont="1" applyFill="1" applyBorder="1" applyAlignment="1">
      <alignment horizontal="center" vertical="center" wrapText="1"/>
    </xf>
    <xf numFmtId="0" fontId="29" fillId="24" borderId="54" xfId="0" applyFont="1" applyFill="1" applyBorder="1" applyAlignment="1">
      <alignment horizontal="center" vertical="center" wrapText="1"/>
    </xf>
    <xf numFmtId="0" fontId="29" fillId="24" borderId="39" xfId="0" applyFont="1" applyFill="1" applyBorder="1" applyAlignment="1">
      <alignment horizontal="center" vertical="center" wrapText="1"/>
    </xf>
    <xf numFmtId="4" fontId="29" fillId="24" borderId="55" xfId="0" applyNumberFormat="1" applyFont="1" applyFill="1" applyBorder="1" applyAlignment="1">
      <alignment horizontal="center" vertical="center" wrapText="1"/>
    </xf>
    <xf numFmtId="4" fontId="29" fillId="24" borderId="13" xfId="0" applyNumberFormat="1" applyFont="1" applyFill="1" applyBorder="1" applyAlignment="1">
      <alignment horizontal="center" vertical="center" wrapText="1"/>
    </xf>
    <xf numFmtId="0" fontId="28" fillId="24" borderId="56" xfId="0" applyFont="1" applyFill="1" applyBorder="1" applyAlignment="1">
      <alignment horizontal="center" vertical="center" wrapText="1"/>
    </xf>
    <xf numFmtId="0" fontId="28" fillId="24" borderId="39" xfId="0" applyFont="1" applyFill="1" applyBorder="1" applyAlignment="1">
      <alignment horizontal="center" vertical="center" wrapText="1"/>
    </xf>
    <xf numFmtId="4" fontId="28" fillId="24" borderId="57" xfId="0" applyNumberFormat="1"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9" fillId="26" borderId="53" xfId="0" applyFont="1" applyFill="1" applyBorder="1" applyAlignment="1">
      <alignment horizontal="center" vertical="center" wrapText="1"/>
    </xf>
    <xf numFmtId="0" fontId="29" fillId="26" borderId="38" xfId="0" applyFont="1" applyFill="1" applyBorder="1" applyAlignment="1">
      <alignment horizontal="center" vertical="center" wrapText="1"/>
    </xf>
    <xf numFmtId="0" fontId="29" fillId="26" borderId="39" xfId="0" applyFont="1" applyFill="1" applyBorder="1" applyAlignment="1">
      <alignment horizontal="center" vertical="center" wrapText="1"/>
    </xf>
    <xf numFmtId="4" fontId="29" fillId="26" borderId="40" xfId="0" applyNumberFormat="1" applyFont="1" applyFill="1" applyBorder="1" applyAlignment="1">
      <alignment horizontal="center" vertical="center" wrapText="1"/>
    </xf>
    <xf numFmtId="0" fontId="40" fillId="24" borderId="0" xfId="0" applyFont="1" applyFill="1" applyAlignment="1">
      <alignment horizontal="center" vertical="center" wrapText="1"/>
    </xf>
    <xf numFmtId="4" fontId="28" fillId="24" borderId="11"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4" fontId="29" fillId="24" borderId="10" xfId="0" applyNumberFormat="1" applyFont="1" applyFill="1" applyBorder="1" applyAlignment="1">
      <alignment horizontal="center" vertical="center" wrapText="1"/>
    </xf>
    <xf numFmtId="9" fontId="28" fillId="24" borderId="0" xfId="0" applyNumberFormat="1" applyFont="1" applyFill="1" applyAlignment="1">
      <alignment horizontal="center" vertical="center" wrapText="1"/>
    </xf>
    <xf numFmtId="4" fontId="29" fillId="28" borderId="10" xfId="0" applyNumberFormat="1" applyFont="1" applyFill="1" applyBorder="1" applyAlignment="1">
      <alignment horizontal="center" vertical="center" wrapText="1"/>
    </xf>
    <xf numFmtId="0" fontId="28" fillId="26" borderId="47" xfId="0" applyFont="1" applyFill="1" applyBorder="1" applyAlignment="1">
      <alignment horizontal="center" vertical="center" wrapText="1"/>
    </xf>
    <xf numFmtId="0" fontId="29" fillId="26" borderId="26" xfId="0" applyFont="1" applyFill="1" applyBorder="1" applyAlignment="1">
      <alignment horizontal="center" vertical="center" wrapText="1"/>
    </xf>
    <xf numFmtId="0" fontId="28" fillId="24" borderId="47" xfId="0" applyFont="1" applyFill="1" applyBorder="1" applyAlignment="1">
      <alignment horizontal="center" vertical="center" wrapText="1"/>
    </xf>
    <xf numFmtId="0" fontId="29" fillId="24" borderId="26" xfId="0" applyFont="1" applyFill="1" applyBorder="1" applyAlignment="1">
      <alignment horizontal="center" vertical="center" wrapText="1"/>
    </xf>
    <xf numFmtId="0" fontId="28" fillId="24" borderId="26" xfId="0" applyFont="1" applyFill="1" applyBorder="1" applyAlignment="1">
      <alignment horizontal="center" vertical="center" wrapText="1"/>
    </xf>
    <xf numFmtId="0" fontId="28" fillId="24" borderId="35" xfId="0" applyFont="1" applyFill="1" applyBorder="1" applyAlignment="1">
      <alignment horizontal="center" vertical="center" wrapText="1"/>
    </xf>
    <xf numFmtId="4" fontId="29" fillId="24" borderId="35" xfId="0" applyNumberFormat="1" applyFont="1" applyFill="1" applyBorder="1" applyAlignment="1">
      <alignment horizontal="center" vertical="center" wrapText="1"/>
    </xf>
    <xf numFmtId="4" fontId="34" fillId="26" borderId="14" xfId="0" applyNumberFormat="1" applyFont="1" applyFill="1" applyBorder="1" applyAlignment="1">
      <alignment horizontal="center" vertical="center" wrapText="1"/>
    </xf>
    <xf numFmtId="4" fontId="29" fillId="28" borderId="14" xfId="0" applyNumberFormat="1" applyFont="1" applyFill="1" applyBorder="1" applyAlignment="1">
      <alignment horizontal="center" vertical="center" wrapText="1"/>
    </xf>
    <xf numFmtId="1" fontId="35" fillId="27" borderId="10" xfId="0" applyNumberFormat="1" applyFont="1" applyFill="1" applyBorder="1" applyAlignment="1">
      <alignment horizontal="center" vertical="center" wrapText="1"/>
    </xf>
    <xf numFmtId="4" fontId="28" fillId="27" borderId="17" xfId="0" applyNumberFormat="1" applyFont="1" applyFill="1" applyBorder="1" applyAlignment="1">
      <alignment horizontal="center" vertical="center" wrapText="1"/>
    </xf>
    <xf numFmtId="1" fontId="35" fillId="26" borderId="10" xfId="0" applyNumberFormat="1" applyFont="1" applyFill="1" applyBorder="1" applyAlignment="1">
      <alignment horizontal="center" vertical="center" wrapText="1"/>
    </xf>
    <xf numFmtId="4" fontId="29" fillId="24" borderId="0" xfId="0" applyNumberFormat="1" applyFont="1" applyFill="1" applyAlignment="1">
      <alignment horizontal="center" vertical="center" wrapText="1"/>
    </xf>
    <xf numFmtId="4" fontId="21" fillId="24" borderId="11" xfId="53" applyNumberFormat="1" applyFont="1" applyFill="1" applyBorder="1" applyAlignment="1">
      <alignment horizontal="center" vertical="center" wrapText="1"/>
      <protection/>
    </xf>
    <xf numFmtId="4" fontId="21" fillId="24" borderId="10" xfId="53" applyNumberFormat="1" applyFont="1" applyFill="1" applyBorder="1" applyAlignment="1">
      <alignment horizontal="center" vertical="center" wrapText="1"/>
      <protection/>
    </xf>
    <xf numFmtId="0" fontId="28" fillId="27" borderId="26" xfId="0" applyFont="1" applyFill="1" applyBorder="1" applyAlignment="1">
      <alignment horizontal="center" vertical="center" wrapText="1"/>
    </xf>
    <xf numFmtId="4" fontId="28" fillId="27" borderId="26" xfId="0" applyNumberFormat="1" applyFont="1" applyFill="1" applyBorder="1" applyAlignment="1">
      <alignment horizontal="center" vertical="center" wrapText="1"/>
    </xf>
    <xf numFmtId="0" fontId="28" fillId="27" borderId="35" xfId="0" applyFont="1" applyFill="1" applyBorder="1" applyAlignment="1">
      <alignment horizontal="center" vertical="center" wrapText="1"/>
    </xf>
    <xf numFmtId="4" fontId="29" fillId="26" borderId="34" xfId="0" applyNumberFormat="1" applyFont="1" applyFill="1" applyBorder="1" applyAlignment="1">
      <alignment horizontal="center" vertical="center" wrapText="1"/>
    </xf>
    <xf numFmtId="4" fontId="28" fillId="27" borderId="10" xfId="0" applyNumberFormat="1" applyFont="1" applyFill="1" applyBorder="1" applyAlignment="1">
      <alignment horizontal="right" vertical="center" wrapText="1"/>
    </xf>
    <xf numFmtId="0" fontId="28" fillId="26" borderId="10" xfId="0" applyFont="1" applyFill="1" applyBorder="1" applyAlignment="1">
      <alignment horizontal="center" wrapText="1"/>
    </xf>
    <xf numFmtId="0" fontId="28" fillId="27" borderId="10" xfId="0" applyFont="1" applyFill="1" applyBorder="1" applyAlignment="1">
      <alignment horizontal="center" vertical="center"/>
    </xf>
    <xf numFmtId="4" fontId="28" fillId="27" borderId="10" xfId="0" applyNumberFormat="1" applyFont="1" applyFill="1" applyBorder="1" applyAlignment="1">
      <alignment vertical="center"/>
    </xf>
    <xf numFmtId="0" fontId="28" fillId="27" borderId="10" xfId="0" applyFont="1" applyFill="1" applyBorder="1" applyAlignment="1">
      <alignment horizontal="center" wrapText="1"/>
    </xf>
    <xf numFmtId="4" fontId="28" fillId="27" borderId="10" xfId="0" applyNumberFormat="1" applyFont="1" applyFill="1" applyBorder="1" applyAlignment="1">
      <alignment/>
    </xf>
    <xf numFmtId="0" fontId="28" fillId="27" borderId="10" xfId="0" applyFont="1" applyFill="1" applyBorder="1" applyAlignment="1">
      <alignment horizontal="right" vertical="center" wrapText="1"/>
    </xf>
    <xf numFmtId="0" fontId="28" fillId="27" borderId="10" xfId="0" applyFont="1" applyFill="1" applyBorder="1" applyAlignment="1">
      <alignment horizontal="right" wrapText="1"/>
    </xf>
    <xf numFmtId="0" fontId="28" fillId="27" borderId="10" xfId="0" applyFont="1" applyFill="1" applyBorder="1" applyAlignment="1">
      <alignment horizontal="right"/>
    </xf>
    <xf numFmtId="4" fontId="28" fillId="27" borderId="10" xfId="0" applyNumberFormat="1" applyFont="1" applyFill="1" applyBorder="1" applyAlignment="1">
      <alignment horizontal="right"/>
    </xf>
    <xf numFmtId="2" fontId="28" fillId="27" borderId="10" xfId="0" applyNumberFormat="1" applyFont="1" applyFill="1" applyBorder="1" applyAlignment="1">
      <alignment horizontal="right"/>
    </xf>
    <xf numFmtId="4" fontId="63" fillId="27" borderId="26" xfId="0" applyNumberFormat="1" applyFont="1" applyFill="1" applyBorder="1" applyAlignment="1">
      <alignment horizontal="center" vertical="center" wrapText="1"/>
    </xf>
    <xf numFmtId="0" fontId="28" fillId="26" borderId="58" xfId="0" applyFont="1" applyFill="1" applyBorder="1" applyAlignment="1">
      <alignment horizontal="center" vertical="center" wrapText="1"/>
    </xf>
    <xf numFmtId="0" fontId="29" fillId="26" borderId="58" xfId="0" applyFont="1" applyFill="1" applyBorder="1" applyAlignment="1">
      <alignment horizontal="center" vertical="center" wrapText="1"/>
    </xf>
    <xf numFmtId="2" fontId="28" fillId="26" borderId="58" xfId="0" applyNumberFormat="1" applyFont="1" applyFill="1" applyBorder="1" applyAlignment="1">
      <alignment horizontal="center" vertical="center" wrapText="1"/>
    </xf>
    <xf numFmtId="4" fontId="63" fillId="27" borderId="10" xfId="0" applyNumberFormat="1" applyFont="1" applyFill="1" applyBorder="1" applyAlignment="1">
      <alignment horizontal="center" vertical="center" wrapText="1"/>
    </xf>
    <xf numFmtId="0" fontId="28" fillId="27" borderId="10" xfId="53" applyFont="1" applyFill="1" applyBorder="1" applyAlignment="1">
      <alignment horizontal="center" vertical="center" wrapText="1"/>
      <protection/>
    </xf>
    <xf numFmtId="4" fontId="28" fillId="27" borderId="10" xfId="53" applyNumberFormat="1" applyFont="1" applyFill="1" applyBorder="1" applyAlignment="1">
      <alignment horizontal="center" vertical="center" wrapText="1"/>
      <protection/>
    </xf>
    <xf numFmtId="173" fontId="28" fillId="27" borderId="10" xfId="0" applyNumberFormat="1" applyFont="1" applyFill="1" applyBorder="1" applyAlignment="1">
      <alignment horizontal="center" vertical="center" wrapText="1"/>
    </xf>
    <xf numFmtId="0" fontId="43" fillId="27" borderId="11" xfId="0" applyFont="1" applyFill="1" applyBorder="1" applyAlignment="1">
      <alignment horizontal="center" vertical="center" wrapText="1"/>
    </xf>
    <xf numFmtId="0" fontId="35" fillId="27" borderId="11" xfId="0" applyFont="1" applyFill="1" applyBorder="1" applyAlignment="1">
      <alignment horizontal="center" vertical="center" wrapText="1"/>
    </xf>
    <xf numFmtId="173" fontId="35" fillId="27" borderId="11" xfId="0" applyNumberFormat="1" applyFont="1" applyFill="1" applyBorder="1" applyAlignment="1">
      <alignment horizontal="center" vertical="center" wrapText="1"/>
    </xf>
    <xf numFmtId="173" fontId="35" fillId="27" borderId="20" xfId="0" applyNumberFormat="1" applyFont="1" applyFill="1" applyBorder="1" applyAlignment="1">
      <alignment horizontal="center" vertical="center" wrapText="1"/>
    </xf>
    <xf numFmtId="0" fontId="28" fillId="27" borderId="10" xfId="0" applyFont="1" applyFill="1" applyBorder="1" applyAlignment="1">
      <alignment wrapText="1"/>
    </xf>
    <xf numFmtId="4" fontId="28" fillId="27" borderId="10" xfId="0" applyNumberFormat="1" applyFont="1" applyFill="1" applyBorder="1" applyAlignment="1">
      <alignment horizontal="center" vertical="center"/>
    </xf>
    <xf numFmtId="0" fontId="28" fillId="26" borderId="16" xfId="0" applyFont="1" applyFill="1" applyBorder="1" applyAlignment="1">
      <alignment horizontal="center" vertical="center" wrapText="1"/>
    </xf>
    <xf numFmtId="0" fontId="28" fillId="26" borderId="59" xfId="0" applyFont="1" applyFill="1" applyBorder="1" applyAlignment="1">
      <alignment horizontal="center" vertical="center" wrapText="1"/>
    </xf>
    <xf numFmtId="0" fontId="28" fillId="26" borderId="48" xfId="0" applyFont="1" applyFill="1" applyBorder="1" applyAlignment="1">
      <alignment horizontal="center" vertical="center" wrapText="1"/>
    </xf>
    <xf numFmtId="0" fontId="28" fillId="27" borderId="11" xfId="0" applyFont="1" applyFill="1" applyBorder="1" applyAlignment="1">
      <alignment horizontal="center" vertical="center" wrapText="1"/>
    </xf>
    <xf numFmtId="0" fontId="35" fillId="26" borderId="58" xfId="0" applyFont="1" applyFill="1" applyBorder="1" applyAlignment="1">
      <alignment horizontal="center" vertical="center" wrapText="1"/>
    </xf>
    <xf numFmtId="0" fontId="34" fillId="26" borderId="58"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8" fillId="0" borderId="26" xfId="0" applyFont="1" applyFill="1" applyBorder="1" applyAlignment="1">
      <alignment horizontal="center" vertical="center" wrapText="1"/>
    </xf>
    <xf numFmtId="4" fontId="28" fillId="0" borderId="26" xfId="0" applyNumberFormat="1" applyFont="1" applyFill="1" applyBorder="1" applyAlignment="1">
      <alignment horizontal="center" vertical="center" wrapText="1"/>
    </xf>
    <xf numFmtId="0" fontId="28" fillId="0" borderId="35" xfId="0"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4" fontId="32" fillId="0" borderId="13" xfId="0" applyNumberFormat="1" applyFont="1" applyFill="1" applyBorder="1" applyAlignment="1">
      <alignment horizontal="center" vertical="center" wrapText="1"/>
    </xf>
    <xf numFmtId="4" fontId="61" fillId="0" borderId="10" xfId="0" applyNumberFormat="1" applyFont="1" applyFill="1" applyBorder="1" applyAlignment="1">
      <alignment horizontal="center" vertical="center" wrapText="1"/>
    </xf>
    <xf numFmtId="4" fontId="29" fillId="0" borderId="14" xfId="0" applyNumberFormat="1" applyFont="1" applyFill="1" applyBorder="1" applyAlignment="1">
      <alignment vertical="center" wrapText="1"/>
    </xf>
    <xf numFmtId="0" fontId="28" fillId="0" borderId="10" xfId="0" applyFont="1" applyFill="1" applyBorder="1" applyAlignment="1">
      <alignment horizontal="center"/>
    </xf>
    <xf numFmtId="4" fontId="28" fillId="0" borderId="10" xfId="0" applyNumberFormat="1" applyFont="1" applyFill="1" applyBorder="1" applyAlignment="1">
      <alignment vertical="center"/>
    </xf>
    <xf numFmtId="0" fontId="28" fillId="0" borderId="10" xfId="0" applyFont="1" applyFill="1" applyBorder="1" applyAlignment="1">
      <alignment horizontal="center" wrapText="1"/>
    </xf>
    <xf numFmtId="4" fontId="28" fillId="0" borderId="10" xfId="0" applyNumberFormat="1" applyFont="1" applyFill="1" applyBorder="1" applyAlignment="1">
      <alignment/>
    </xf>
    <xf numFmtId="2" fontId="28" fillId="0" borderId="10" xfId="0" applyNumberFormat="1" applyFont="1" applyFill="1" applyBorder="1" applyAlignment="1">
      <alignment/>
    </xf>
    <xf numFmtId="4" fontId="63" fillId="0" borderId="26" xfId="0" applyNumberFormat="1" applyFont="1" applyFill="1" applyBorder="1" applyAlignment="1">
      <alignment horizontal="center" vertical="center" wrapText="1"/>
    </xf>
    <xf numFmtId="2" fontId="28" fillId="0" borderId="10" xfId="0" applyNumberFormat="1" applyFont="1" applyFill="1" applyBorder="1" applyAlignment="1">
      <alignment horizontal="center" vertical="center" wrapText="1"/>
    </xf>
    <xf numFmtId="0" fontId="28" fillId="0" borderId="58" xfId="0" applyFont="1" applyFill="1" applyBorder="1" applyAlignment="1">
      <alignment horizontal="center" vertical="center" wrapText="1"/>
    </xf>
    <xf numFmtId="0" fontId="29" fillId="0" borderId="58" xfId="0" applyFont="1" applyFill="1" applyBorder="1" applyAlignment="1">
      <alignment horizontal="center" vertical="center" wrapText="1"/>
    </xf>
    <xf numFmtId="2" fontId="28" fillId="0" borderId="58"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8" fillId="0" borderId="41" xfId="53" applyFont="1" applyFill="1" applyBorder="1" applyAlignment="1">
      <alignment horizontal="center" vertical="center" wrapText="1"/>
      <protection/>
    </xf>
    <xf numFmtId="0" fontId="29" fillId="0" borderId="42" xfId="53" applyFont="1" applyFill="1" applyBorder="1" applyAlignment="1">
      <alignment horizontal="center" vertical="center" wrapText="1"/>
      <protection/>
    </xf>
    <xf numFmtId="0" fontId="29" fillId="0" borderId="43" xfId="53" applyFont="1" applyFill="1" applyBorder="1" applyAlignment="1">
      <alignment horizontal="center" vertical="center" wrapText="1"/>
      <protection/>
    </xf>
    <xf numFmtId="4" fontId="29" fillId="0" borderId="44" xfId="53" applyNumberFormat="1" applyFont="1" applyFill="1" applyBorder="1" applyAlignment="1">
      <alignment horizontal="center" vertical="center" wrapText="1"/>
      <protection/>
    </xf>
    <xf numFmtId="0" fontId="28" fillId="0" borderId="45" xfId="53" applyFont="1" applyFill="1" applyBorder="1" applyAlignment="1">
      <alignment horizontal="center" vertical="center" wrapText="1"/>
      <protection/>
    </xf>
    <xf numFmtId="0" fontId="28" fillId="0" borderId="10" xfId="53" applyFont="1" applyFill="1" applyBorder="1" applyAlignment="1">
      <alignment horizontal="center" vertical="center" wrapText="1"/>
      <protection/>
    </xf>
    <xf numFmtId="4" fontId="28" fillId="0" borderId="10" xfId="53" applyNumberFormat="1" applyFont="1" applyFill="1" applyBorder="1" applyAlignment="1">
      <alignment horizontal="center" vertical="center" wrapText="1"/>
      <protection/>
    </xf>
    <xf numFmtId="0" fontId="34" fillId="0" borderId="46" xfId="0" applyFont="1" applyFill="1" applyBorder="1" applyAlignment="1">
      <alignment horizontal="center" vertical="center" wrapText="1"/>
    </xf>
    <xf numFmtId="0" fontId="35" fillId="0" borderId="26" xfId="0" applyFont="1" applyFill="1" applyBorder="1" applyAlignment="1">
      <alignment horizontal="center" vertical="center" wrapText="1"/>
    </xf>
    <xf numFmtId="173" fontId="32" fillId="0" borderId="10" xfId="0" applyNumberFormat="1" applyFont="1" applyFill="1" applyBorder="1" applyAlignment="1">
      <alignment horizontal="center" vertical="center" wrapText="1"/>
    </xf>
    <xf numFmtId="0" fontId="34" fillId="0" borderId="33" xfId="0" applyFont="1" applyFill="1" applyBorder="1" applyAlignment="1">
      <alignment horizontal="center" vertical="center" wrapText="1"/>
    </xf>
    <xf numFmtId="4" fontId="29" fillId="0" borderId="34" xfId="0" applyNumberFormat="1" applyFont="1" applyFill="1" applyBorder="1" applyAlignment="1">
      <alignment horizontal="center" vertical="center" wrapText="1"/>
    </xf>
    <xf numFmtId="0" fontId="35" fillId="0" borderId="4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xf>
    <xf numFmtId="0" fontId="29" fillId="0" borderId="51" xfId="0" applyFont="1" applyFill="1" applyBorder="1" applyAlignment="1">
      <alignment horizontal="center" vertical="center" wrapText="1"/>
    </xf>
    <xf numFmtId="0" fontId="29" fillId="0" borderId="20" xfId="0" applyFont="1" applyFill="1" applyBorder="1" applyAlignment="1">
      <alignment/>
    </xf>
    <xf numFmtId="0" fontId="28" fillId="0" borderId="10" xfId="0" applyFont="1" applyFill="1" applyBorder="1" applyAlignment="1">
      <alignment wrapText="1"/>
    </xf>
    <xf numFmtId="0" fontId="29" fillId="0" borderId="10" xfId="0" applyFont="1" applyFill="1" applyBorder="1" applyAlignment="1">
      <alignment/>
    </xf>
    <xf numFmtId="173" fontId="32" fillId="0" borderId="10" xfId="0" applyNumberFormat="1" applyFont="1" applyFill="1" applyBorder="1" applyAlignment="1">
      <alignment horizontal="center" vertical="center"/>
    </xf>
    <xf numFmtId="0" fontId="29" fillId="0" borderId="46" xfId="0" applyFont="1" applyFill="1" applyBorder="1" applyAlignment="1">
      <alignment horizontal="center" vertical="center" wrapText="1"/>
    </xf>
    <xf numFmtId="4" fontId="28" fillId="0" borderId="16" xfId="0" applyNumberFormat="1" applyFont="1" applyFill="1" applyBorder="1" applyAlignment="1">
      <alignment horizontal="right" vertical="center"/>
    </xf>
    <xf numFmtId="0" fontId="28" fillId="0" borderId="11" xfId="0" applyFont="1" applyFill="1" applyBorder="1" applyAlignment="1">
      <alignment horizontal="center"/>
    </xf>
    <xf numFmtId="4" fontId="28" fillId="0" borderId="10" xfId="0" applyNumberFormat="1" applyFont="1" applyFill="1" applyBorder="1" applyAlignment="1">
      <alignment horizontal="right" vertical="center"/>
    </xf>
    <xf numFmtId="173" fontId="32" fillId="0" borderId="10" xfId="0" applyNumberFormat="1" applyFont="1" applyFill="1" applyBorder="1" applyAlignment="1">
      <alignment horizontal="right" vertical="center"/>
    </xf>
    <xf numFmtId="173" fontId="28" fillId="0" borderId="10" xfId="0" applyNumberFormat="1" applyFont="1" applyFill="1" applyBorder="1" applyAlignment="1">
      <alignment horizontal="center" vertical="center" wrapText="1"/>
    </xf>
    <xf numFmtId="0" fontId="28" fillId="0" borderId="47" xfId="0" applyFont="1" applyFill="1" applyBorder="1" applyAlignment="1">
      <alignment horizontal="center" vertical="center" wrapText="1"/>
    </xf>
    <xf numFmtId="173" fontId="28" fillId="0" borderId="26" xfId="0" applyNumberFormat="1"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4" fontId="29" fillId="0" borderId="40" xfId="0" applyNumberFormat="1" applyFont="1" applyFill="1" applyBorder="1" applyAlignment="1">
      <alignment horizontal="center" vertical="center" wrapText="1"/>
    </xf>
    <xf numFmtId="0" fontId="34" fillId="0" borderId="34" xfId="0" applyFont="1" applyFill="1" applyBorder="1" applyAlignment="1">
      <alignment horizontal="center" vertical="center" wrapText="1"/>
    </xf>
    <xf numFmtId="1" fontId="35" fillId="0" borderId="10" xfId="0" applyNumberFormat="1" applyFont="1" applyFill="1" applyBorder="1" applyAlignment="1">
      <alignment horizontal="center" vertical="center" wrapText="1"/>
    </xf>
    <xf numFmtId="0" fontId="62" fillId="24" borderId="0" xfId="0" applyFont="1" applyFill="1" applyAlignment="1">
      <alignment horizontal="center" vertical="center" wrapText="1"/>
    </xf>
    <xf numFmtId="0" fontId="34" fillId="0" borderId="52" xfId="0" applyFont="1" applyFill="1" applyBorder="1" applyAlignment="1">
      <alignment horizontal="center" vertical="center" wrapText="1"/>
    </xf>
    <xf numFmtId="0" fontId="28" fillId="27" borderId="30" xfId="0" applyFont="1" applyFill="1" applyBorder="1" applyAlignment="1">
      <alignment horizontal="center" vertical="center" wrapText="1"/>
    </xf>
    <xf numFmtId="0" fontId="28" fillId="27" borderId="31" xfId="0" applyFont="1" applyFill="1" applyBorder="1" applyAlignment="1">
      <alignment horizontal="center" vertical="center" wrapText="1"/>
    </xf>
    <xf numFmtId="4" fontId="28" fillId="27" borderId="60" xfId="0" applyNumberFormat="1" applyFont="1" applyFill="1" applyBorder="1" applyAlignment="1">
      <alignment horizontal="center" vertical="center" wrapText="1"/>
    </xf>
    <xf numFmtId="0" fontId="28" fillId="27" borderId="56" xfId="0" applyFont="1" applyFill="1" applyBorder="1" applyAlignment="1">
      <alignment horizontal="center" vertical="center" wrapText="1"/>
    </xf>
    <xf numFmtId="0" fontId="28" fillId="27" borderId="39" xfId="0" applyFont="1" applyFill="1" applyBorder="1" applyAlignment="1">
      <alignment horizontal="center" vertical="center" wrapText="1"/>
    </xf>
    <xf numFmtId="4" fontId="28" fillId="27" borderId="57" xfId="0" applyNumberFormat="1" applyFont="1" applyFill="1" applyBorder="1" applyAlignment="1">
      <alignment horizontal="center" vertical="center" wrapText="1"/>
    </xf>
    <xf numFmtId="4" fontId="28" fillId="24" borderId="26" xfId="0" applyNumberFormat="1" applyFont="1" applyFill="1" applyBorder="1" applyAlignment="1">
      <alignment horizontal="center" vertical="center" wrapText="1"/>
    </xf>
    <xf numFmtId="44" fontId="21"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4" fontId="23" fillId="0" borderId="10" xfId="0" applyNumberFormat="1" applyFont="1" applyFill="1" applyBorder="1" applyAlignment="1">
      <alignment horizontal="center" vertical="center" wrapText="1" shrinkToFit="1"/>
    </xf>
    <xf numFmtId="4" fontId="21" fillId="0" borderId="10" xfId="0" applyNumberFormat="1" applyFont="1" applyFill="1" applyBorder="1" applyAlignment="1">
      <alignment horizontal="center" vertical="center" wrapText="1" shrinkToFit="1"/>
    </xf>
    <xf numFmtId="0" fontId="21" fillId="0" borderId="0" xfId="0" applyFont="1" applyFill="1" applyAlignment="1">
      <alignment horizontal="center"/>
    </xf>
    <xf numFmtId="4" fontId="21" fillId="0" borderId="0" xfId="0" applyNumberFormat="1" applyFont="1" applyFill="1" applyAlignment="1">
      <alignment horizontal="center"/>
    </xf>
    <xf numFmtId="0" fontId="21" fillId="27" borderId="10" xfId="0" applyFont="1" applyFill="1" applyBorder="1" applyAlignment="1">
      <alignment horizontal="center" vertical="center"/>
    </xf>
    <xf numFmtId="4" fontId="21" fillId="27" borderId="10" xfId="0" applyNumberFormat="1" applyFont="1" applyFill="1" applyBorder="1" applyAlignment="1">
      <alignment horizontal="center" vertical="center" wrapText="1" shrinkToFit="1"/>
    </xf>
    <xf numFmtId="0" fontId="21" fillId="27" borderId="10" xfId="0" applyFont="1" applyFill="1" applyBorder="1" applyAlignment="1">
      <alignment horizontal="center" wrapText="1"/>
    </xf>
    <xf numFmtId="4" fontId="21" fillId="27" borderId="10" xfId="0" applyNumberFormat="1" applyFont="1" applyFill="1" applyBorder="1" applyAlignment="1">
      <alignment horizontal="center"/>
    </xf>
    <xf numFmtId="0" fontId="21" fillId="0" borderId="10" xfId="0" applyFont="1" applyFill="1" applyBorder="1" applyAlignment="1">
      <alignment horizontal="center" wrapText="1" shrinkToFit="1"/>
    </xf>
    <xf numFmtId="4" fontId="21" fillId="0" borderId="10" xfId="0" applyNumberFormat="1" applyFont="1" applyFill="1" applyBorder="1" applyAlignment="1">
      <alignment horizontal="center"/>
    </xf>
    <xf numFmtId="0" fontId="21" fillId="27" borderId="10" xfId="0" applyFont="1" applyFill="1" applyBorder="1" applyAlignment="1">
      <alignment horizontal="center" wrapText="1" shrinkToFit="1"/>
    </xf>
    <xf numFmtId="0" fontId="21" fillId="27" borderId="10" xfId="0" applyFont="1" applyFill="1" applyBorder="1" applyAlignment="1">
      <alignment horizontal="center"/>
    </xf>
    <xf numFmtId="0" fontId="21" fillId="0" borderId="10" xfId="0" applyFont="1" applyFill="1" applyBorder="1" applyAlignment="1">
      <alignment horizontal="center"/>
    </xf>
    <xf numFmtId="0" fontId="21" fillId="0" borderId="26" xfId="0" applyFont="1" applyFill="1" applyBorder="1" applyAlignment="1">
      <alignment horizontal="center" vertical="center"/>
    </xf>
    <xf numFmtId="0" fontId="21" fillId="27" borderId="26" xfId="0" applyFont="1" applyFill="1" applyBorder="1" applyAlignment="1">
      <alignment horizontal="center" wrapText="1"/>
    </xf>
    <xf numFmtId="4" fontId="21" fillId="27" borderId="26" xfId="0" applyNumberFormat="1" applyFont="1" applyFill="1" applyBorder="1" applyAlignment="1">
      <alignment horizontal="center"/>
    </xf>
    <xf numFmtId="0" fontId="21" fillId="0" borderId="26" xfId="0" applyFont="1" applyFill="1" applyBorder="1" applyAlignment="1">
      <alignment horizontal="center" wrapText="1"/>
    </xf>
    <xf numFmtId="4" fontId="21" fillId="0" borderId="26" xfId="0" applyNumberFormat="1" applyFont="1" applyFill="1" applyBorder="1" applyAlignment="1">
      <alignment horizontal="center"/>
    </xf>
    <xf numFmtId="0" fontId="21" fillId="27" borderId="21" xfId="0" applyFont="1" applyFill="1" applyBorder="1" applyAlignment="1">
      <alignment horizontal="center" wrapText="1"/>
    </xf>
    <xf numFmtId="0" fontId="23" fillId="24" borderId="0" xfId="0" applyFont="1" applyFill="1" applyAlignment="1">
      <alignment horizontal="center"/>
    </xf>
    <xf numFmtId="0" fontId="21" fillId="27" borderId="10" xfId="0" applyFont="1" applyFill="1" applyBorder="1" applyAlignment="1">
      <alignment horizontal="center" vertical="center" wrapText="1"/>
    </xf>
    <xf numFmtId="4" fontId="21" fillId="27" borderId="10" xfId="0" applyNumberFormat="1" applyFont="1" applyFill="1" applyBorder="1" applyAlignment="1">
      <alignment horizontal="center" vertical="center"/>
    </xf>
    <xf numFmtId="0" fontId="23" fillId="0" borderId="10" xfId="0" applyFont="1" applyFill="1" applyBorder="1" applyAlignment="1">
      <alignment horizontal="center"/>
    </xf>
    <xf numFmtId="4" fontId="23" fillId="28" borderId="10" xfId="0" applyNumberFormat="1" applyFont="1" applyFill="1" applyBorder="1" applyAlignment="1">
      <alignment horizontal="center" vertical="center" wrapText="1"/>
    </xf>
    <xf numFmtId="4" fontId="23" fillId="28" borderId="0" xfId="0" applyNumberFormat="1" applyFont="1" applyFill="1" applyAlignment="1">
      <alignment horizontal="center"/>
    </xf>
    <xf numFmtId="0" fontId="21" fillId="0" borderId="0" xfId="0" applyFont="1" applyFill="1" applyBorder="1" applyAlignment="1">
      <alignment horizontal="center"/>
    </xf>
    <xf numFmtId="0" fontId="23" fillId="0" borderId="0" xfId="0" applyFont="1" applyFill="1" applyBorder="1" applyAlignment="1">
      <alignment horizontal="center"/>
    </xf>
    <xf numFmtId="4" fontId="23" fillId="29" borderId="0" xfId="0" applyNumberFormat="1" applyFont="1" applyFill="1" applyBorder="1" applyAlignment="1">
      <alignment horizontal="center" vertical="center" wrapText="1"/>
    </xf>
    <xf numFmtId="0" fontId="23" fillId="0" borderId="11" xfId="0" applyFont="1" applyFill="1" applyBorder="1" applyAlignment="1">
      <alignment horizontal="center" vertical="center"/>
    </xf>
    <xf numFmtId="4" fontId="23" fillId="0" borderId="11" xfId="0" applyNumberFormat="1" applyFont="1" applyFill="1" applyBorder="1" applyAlignment="1">
      <alignment horizontal="center" vertical="center" wrapText="1" shrinkToFit="1"/>
    </xf>
    <xf numFmtId="4" fontId="23" fillId="29" borderId="10" xfId="0" applyNumberFormat="1" applyFont="1" applyFill="1" applyBorder="1" applyAlignment="1">
      <alignment horizontal="center" vertical="center" wrapText="1"/>
    </xf>
    <xf numFmtId="3" fontId="21" fillId="24" borderId="0" xfId="0" applyNumberFormat="1" applyFont="1" applyFill="1" applyAlignment="1">
      <alignment horizontal="center" vertical="center" wrapText="1"/>
    </xf>
    <xf numFmtId="0" fontId="21" fillId="24" borderId="0" xfId="0" applyFont="1" applyFill="1" applyBorder="1" applyAlignment="1">
      <alignment horizontal="center"/>
    </xf>
    <xf numFmtId="0" fontId="47" fillId="0" borderId="0" xfId="0" applyFont="1" applyFill="1" applyAlignment="1">
      <alignment horizontal="center" vertical="center"/>
    </xf>
    <xf numFmtId="4" fontId="47" fillId="0" borderId="0" xfId="0" applyNumberFormat="1" applyFont="1" applyFill="1" applyAlignment="1">
      <alignment horizontal="center" vertical="center"/>
    </xf>
    <xf numFmtId="4" fontId="21" fillId="0" borderId="0" xfId="0" applyNumberFormat="1" applyFont="1" applyFill="1" applyBorder="1" applyAlignment="1">
      <alignment horizontal="center" vertical="center" wrapText="1" shrinkToFit="1"/>
    </xf>
    <xf numFmtId="4" fontId="23" fillId="0" borderId="0" xfId="0" applyNumberFormat="1" applyFont="1" applyFill="1" applyBorder="1" applyAlignment="1">
      <alignment horizontal="center"/>
    </xf>
    <xf numFmtId="0" fontId="23" fillId="0" borderId="19" xfId="0" applyFont="1" applyFill="1" applyBorder="1" applyAlignment="1">
      <alignment horizontal="center" vertical="center"/>
    </xf>
    <xf numFmtId="4" fontId="23" fillId="0" borderId="61" xfId="0" applyNumberFormat="1" applyFont="1" applyFill="1" applyBorder="1" applyAlignment="1">
      <alignment horizontal="center" vertical="center" wrapText="1" shrinkToFit="1"/>
    </xf>
    <xf numFmtId="0" fontId="21" fillId="0" borderId="19" xfId="0" applyFont="1" applyFill="1" applyBorder="1" applyAlignment="1">
      <alignment horizontal="center" vertical="center"/>
    </xf>
    <xf numFmtId="4" fontId="21" fillId="0" borderId="61" xfId="0" applyNumberFormat="1" applyFont="1" applyFill="1" applyBorder="1" applyAlignment="1">
      <alignment horizontal="center" vertical="center" wrapText="1" shrinkToFit="1"/>
    </xf>
    <xf numFmtId="2" fontId="21" fillId="0" borderId="10" xfId="0" applyNumberFormat="1" applyFont="1" applyFill="1" applyBorder="1" applyAlignment="1">
      <alignment horizontal="center" vertical="center" wrapText="1"/>
    </xf>
    <xf numFmtId="0" fontId="23" fillId="0" borderId="46" xfId="0" applyFont="1" applyFill="1" applyBorder="1" applyAlignment="1">
      <alignment horizontal="center" vertical="center"/>
    </xf>
    <xf numFmtId="2" fontId="21" fillId="0" borderId="26" xfId="0" applyNumberFormat="1" applyFont="1" applyFill="1" applyBorder="1" applyAlignment="1">
      <alignment horizontal="center" vertical="center" wrapText="1"/>
    </xf>
    <xf numFmtId="4" fontId="21" fillId="0" borderId="62" xfId="0" applyNumberFormat="1" applyFont="1" applyFill="1" applyBorder="1" applyAlignment="1">
      <alignment horizontal="center" vertical="center" wrapText="1" shrinkToFit="1"/>
    </xf>
    <xf numFmtId="4" fontId="21" fillId="29" borderId="62" xfId="0" applyNumberFormat="1" applyFont="1" applyFill="1" applyBorder="1" applyAlignment="1">
      <alignment horizontal="center" vertical="center" wrapText="1" shrinkToFit="1"/>
    </xf>
    <xf numFmtId="0" fontId="21" fillId="0" borderId="10" xfId="0" applyFont="1" applyFill="1" applyBorder="1" applyAlignment="1">
      <alignment horizontal="center" wrapText="1"/>
    </xf>
    <xf numFmtId="4" fontId="21" fillId="29" borderId="61" xfId="0" applyNumberFormat="1" applyFont="1" applyFill="1" applyBorder="1" applyAlignment="1">
      <alignment horizontal="center" vertical="center" wrapText="1" shrinkToFit="1"/>
    </xf>
    <xf numFmtId="0" fontId="21" fillId="0" borderId="33"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0" xfId="0" applyFont="1" applyFill="1" applyBorder="1" applyAlignment="1">
      <alignment horizontal="left" vertical="center"/>
    </xf>
    <xf numFmtId="0" fontId="64" fillId="0" borderId="10" xfId="0" applyFont="1" applyFill="1" applyBorder="1" applyAlignment="1">
      <alignment horizontal="center" vertical="center"/>
    </xf>
    <xf numFmtId="4" fontId="23" fillId="0" borderId="0" xfId="0" applyNumberFormat="1" applyFont="1" applyFill="1" applyAlignment="1">
      <alignment horizontal="center"/>
    </xf>
    <xf numFmtId="0" fontId="21" fillId="0" borderId="0" xfId="53" applyFont="1">
      <alignment/>
      <protection/>
    </xf>
    <xf numFmtId="0" fontId="21" fillId="25" borderId="10" xfId="53" applyFont="1" applyFill="1" applyBorder="1" applyAlignment="1">
      <alignment horizontal="left" vertical="center" wrapText="1"/>
      <protection/>
    </xf>
    <xf numFmtId="1" fontId="21" fillId="25" borderId="10" xfId="53" applyNumberFormat="1" applyFont="1" applyFill="1" applyBorder="1" applyAlignment="1">
      <alignment vertical="center" wrapText="1"/>
      <protection/>
    </xf>
    <xf numFmtId="49" fontId="21" fillId="25" borderId="10" xfId="53" applyNumberFormat="1" applyFont="1" applyFill="1" applyBorder="1" applyAlignment="1">
      <alignment vertical="center" wrapText="1"/>
      <protection/>
    </xf>
    <xf numFmtId="0" fontId="21" fillId="0" borderId="10" xfId="53" applyFont="1" applyBorder="1" applyAlignment="1">
      <alignment horizontal="center" vertical="center" wrapText="1"/>
      <protection/>
    </xf>
    <xf numFmtId="0" fontId="21" fillId="30" borderId="10" xfId="53" applyFont="1" applyFill="1" applyBorder="1" applyAlignment="1">
      <alignment horizontal="center" vertical="center" wrapText="1"/>
      <protection/>
    </xf>
    <xf numFmtId="49" fontId="21" fillId="31" borderId="10" xfId="175" applyNumberFormat="1" applyFont="1" applyFill="1" applyBorder="1" applyAlignment="1" applyProtection="1">
      <alignment horizontal="center" vertical="center" wrapText="1"/>
      <protection/>
    </xf>
    <xf numFmtId="0" fontId="21" fillId="31" borderId="10" xfId="54" applyFont="1" applyFill="1" applyBorder="1" applyAlignment="1">
      <alignment horizontal="center" vertical="center" wrapText="1"/>
      <protection/>
    </xf>
    <xf numFmtId="0" fontId="21" fillId="25" borderId="10" xfId="53" applyFont="1" applyFill="1" applyBorder="1" applyAlignment="1">
      <alignment horizontal="center" vertical="center" wrapText="1"/>
      <protection/>
    </xf>
    <xf numFmtId="3" fontId="21" fillId="25" borderId="10" xfId="53" applyNumberFormat="1" applyFont="1" applyFill="1" applyBorder="1" applyAlignment="1">
      <alignment horizontal="center" vertical="center" wrapText="1"/>
      <protection/>
    </xf>
    <xf numFmtId="0" fontId="21" fillId="24" borderId="11" xfId="53" applyFont="1" applyFill="1" applyBorder="1" applyAlignment="1">
      <alignment horizontal="center" vertical="center" wrapText="1"/>
      <protection/>
    </xf>
    <xf numFmtId="14" fontId="21" fillId="24" borderId="11" xfId="53" applyNumberFormat="1" applyFont="1" applyFill="1" applyBorder="1" applyAlignment="1">
      <alignment horizontal="center" vertical="center" wrapText="1"/>
      <protection/>
    </xf>
    <xf numFmtId="0" fontId="21" fillId="24" borderId="10" xfId="53" applyFont="1" applyFill="1" applyBorder="1" applyAlignment="1">
      <alignment horizontal="center" vertical="center"/>
      <protection/>
    </xf>
    <xf numFmtId="3" fontId="21" fillId="24" borderId="10" xfId="53" applyNumberFormat="1" applyFont="1" applyFill="1" applyBorder="1" applyAlignment="1">
      <alignment horizontal="center" vertical="center" wrapText="1"/>
      <protection/>
    </xf>
    <xf numFmtId="14" fontId="21" fillId="24" borderId="10" xfId="53" applyNumberFormat="1" applyFont="1" applyFill="1" applyBorder="1" applyAlignment="1">
      <alignment horizontal="center" vertical="center" wrapText="1"/>
      <protection/>
    </xf>
    <xf numFmtId="0" fontId="21" fillId="24" borderId="10" xfId="53" applyFont="1" applyFill="1" applyBorder="1" applyAlignment="1" quotePrefix="1">
      <alignment horizontal="center" vertical="center" wrapText="1"/>
      <protection/>
    </xf>
    <xf numFmtId="2" fontId="21" fillId="24" borderId="10" xfId="53" applyNumberFormat="1" applyFont="1" applyFill="1" applyBorder="1" applyAlignment="1">
      <alignment horizontal="center" vertical="center" wrapText="1"/>
      <protection/>
    </xf>
    <xf numFmtId="0" fontId="21" fillId="24" borderId="10" xfId="53" applyFont="1" applyFill="1" applyBorder="1" applyAlignment="1">
      <alignment vertical="center" wrapText="1"/>
      <protection/>
    </xf>
    <xf numFmtId="0" fontId="21" fillId="24" borderId="11" xfId="53" applyFont="1" applyFill="1" applyBorder="1" applyAlignment="1">
      <alignment horizontal="center" vertical="center"/>
      <protection/>
    </xf>
    <xf numFmtId="0" fontId="21" fillId="0" borderId="11" xfId="53" applyFont="1" applyBorder="1" applyAlignment="1">
      <alignment horizontal="center" vertical="center"/>
      <protection/>
    </xf>
    <xf numFmtId="2" fontId="21" fillId="24" borderId="11" xfId="53" applyNumberFormat="1" applyFont="1" applyFill="1" applyBorder="1" applyAlignment="1">
      <alignment horizontal="center" vertical="center" wrapText="1"/>
      <protection/>
    </xf>
    <xf numFmtId="0" fontId="21" fillId="0" borderId="10" xfId="53" applyFont="1" applyBorder="1" applyAlignment="1">
      <alignment horizontal="center" vertical="center"/>
      <protection/>
    </xf>
    <xf numFmtId="0" fontId="64" fillId="24" borderId="10" xfId="53" applyFont="1" applyFill="1" applyBorder="1" applyAlignment="1">
      <alignment horizontal="center" vertical="center"/>
      <protection/>
    </xf>
    <xf numFmtId="0" fontId="21" fillId="0" borderId="11" xfId="53" applyFont="1" applyBorder="1" applyAlignment="1">
      <alignment horizontal="center" vertical="center" wrapText="1"/>
      <protection/>
    </xf>
    <xf numFmtId="0" fontId="58" fillId="24" borderId="10" xfId="53" applyFont="1" applyFill="1" applyBorder="1" applyAlignment="1">
      <alignment horizontal="center" vertical="center" wrapText="1"/>
      <protection/>
    </xf>
    <xf numFmtId="0" fontId="58" fillId="0" borderId="10" xfId="53" applyFont="1" applyBorder="1" applyAlignment="1">
      <alignment horizontal="center" vertical="center" wrapText="1"/>
      <protection/>
    </xf>
    <xf numFmtId="4" fontId="58" fillId="24" borderId="10" xfId="53" applyNumberFormat="1" applyFont="1" applyFill="1" applyBorder="1" applyAlignment="1">
      <alignment horizontal="center" vertical="center" wrapText="1"/>
      <protection/>
    </xf>
    <xf numFmtId="0" fontId="58" fillId="24" borderId="10" xfId="53" applyFont="1" applyFill="1" applyBorder="1" applyAlignment="1">
      <alignment horizontal="center" vertical="center"/>
      <protection/>
    </xf>
    <xf numFmtId="0" fontId="21" fillId="0" borderId="10" xfId="53" applyFont="1" applyBorder="1" applyAlignment="1">
      <alignment horizontal="left" vertical="center" wrapText="1"/>
      <protection/>
    </xf>
    <xf numFmtId="0" fontId="21" fillId="0" borderId="10" xfId="53" applyFont="1" applyBorder="1" applyAlignment="1">
      <alignment vertical="center" wrapText="1"/>
      <protection/>
    </xf>
    <xf numFmtId="0" fontId="21" fillId="24" borderId="63" xfId="53" applyFont="1" applyFill="1" applyBorder="1" applyAlignment="1">
      <alignment horizontal="center" vertical="center" wrapText="1"/>
      <protection/>
    </xf>
    <xf numFmtId="0" fontId="21" fillId="24" borderId="27" xfId="53" applyFont="1" applyFill="1" applyBorder="1" applyAlignment="1">
      <alignment horizontal="center" vertical="center" wrapText="1"/>
      <protection/>
    </xf>
    <xf numFmtId="0" fontId="21" fillId="24" borderId="0" xfId="53" applyFont="1" applyFill="1" applyAlignment="1">
      <alignment horizontal="center" vertical="center" wrapText="1"/>
      <protection/>
    </xf>
    <xf numFmtId="0" fontId="21" fillId="0" borderId="27" xfId="53" applyFont="1" applyBorder="1" applyAlignment="1">
      <alignment horizontal="center" vertical="center" wrapText="1"/>
      <protection/>
    </xf>
    <xf numFmtId="4" fontId="21" fillId="0" borderId="27" xfId="53" applyNumberFormat="1" applyFont="1" applyBorder="1" applyAlignment="1">
      <alignment horizontal="center" vertical="center" wrapText="1"/>
      <protection/>
    </xf>
    <xf numFmtId="0" fontId="21" fillId="0" borderId="64" xfId="53" applyFont="1" applyBorder="1" applyAlignment="1">
      <alignment horizontal="center" vertical="center" wrapText="1"/>
      <protection/>
    </xf>
    <xf numFmtId="4" fontId="21" fillId="0" borderId="10" xfId="53" applyNumberFormat="1" applyFont="1" applyBorder="1" applyAlignment="1">
      <alignment horizontal="center" vertical="center" wrapText="1"/>
      <protection/>
    </xf>
    <xf numFmtId="0" fontId="21" fillId="0" borderId="10" xfId="53" applyFont="1" applyBorder="1">
      <alignment/>
      <protection/>
    </xf>
    <xf numFmtId="3" fontId="21" fillId="0" borderId="10" xfId="53" applyNumberFormat="1" applyFont="1" applyBorder="1" applyAlignment="1">
      <alignment horizontal="center" vertical="center" wrapText="1"/>
      <protection/>
    </xf>
    <xf numFmtId="0" fontId="21" fillId="25" borderId="10" xfId="173" applyNumberFormat="1" applyFont="1" applyFill="1" applyBorder="1" applyAlignment="1">
      <alignment vertical="center" wrapText="1"/>
    </xf>
    <xf numFmtId="0" fontId="23" fillId="0" borderId="0" xfId="0" applyFont="1" applyAlignment="1">
      <alignment horizontal="center" vertical="center" wrapText="1"/>
    </xf>
    <xf numFmtId="4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35" xfId="53" applyFont="1" applyFill="1" applyBorder="1" applyAlignment="1">
      <alignment horizontal="left" vertical="center" wrapText="1"/>
      <protection/>
    </xf>
    <xf numFmtId="2" fontId="23" fillId="0" borderId="39" xfId="53" applyNumberFormat="1" applyFont="1" applyFill="1" applyBorder="1" applyAlignment="1">
      <alignment horizontal="left" vertical="center" wrapText="1"/>
      <protection/>
    </xf>
    <xf numFmtId="8" fontId="21" fillId="0" borderId="10" xfId="0" applyNumberFormat="1" applyFont="1" applyFill="1" applyBorder="1" applyAlignment="1">
      <alignment horizontal="center" vertical="center" wrapText="1"/>
    </xf>
    <xf numFmtId="0" fontId="21" fillId="0" borderId="0" xfId="0" applyFont="1" applyAlignment="1">
      <alignment wrapText="1"/>
    </xf>
    <xf numFmtId="44" fontId="21" fillId="0" borderId="0" xfId="0" applyNumberFormat="1" applyFont="1" applyAlignment="1">
      <alignment wrapText="1"/>
    </xf>
    <xf numFmtId="173" fontId="21" fillId="0" borderId="0" xfId="0" applyNumberFormat="1" applyFont="1" applyAlignment="1">
      <alignment wrapText="1"/>
    </xf>
    <xf numFmtId="2" fontId="23" fillId="0" borderId="10" xfId="53" applyNumberFormat="1" applyFont="1" applyFill="1" applyBorder="1" applyAlignment="1">
      <alignment horizontal="left" vertical="center" wrapText="1"/>
      <protection/>
    </xf>
    <xf numFmtId="0" fontId="23" fillId="0" borderId="65" xfId="53" applyFont="1" applyFill="1" applyBorder="1" applyAlignment="1">
      <alignment horizontal="left" vertical="center" wrapText="1"/>
      <protection/>
    </xf>
    <xf numFmtId="44" fontId="21" fillId="0" borderId="11" xfId="0" applyNumberFormat="1" applyFont="1" applyFill="1" applyBorder="1" applyAlignment="1">
      <alignment horizontal="center" vertical="center" wrapText="1"/>
    </xf>
    <xf numFmtId="44" fontId="21" fillId="0" borderId="66" xfId="0" applyNumberFormat="1" applyFont="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Border="1" applyAlignment="1">
      <alignment horizontal="center" vertical="center" wrapText="1"/>
    </xf>
    <xf numFmtId="0" fontId="23" fillId="0" borderId="14" xfId="0" applyFont="1" applyFill="1" applyBorder="1" applyAlignment="1">
      <alignment horizontal="center" vertical="center" wrapText="1"/>
    </xf>
    <xf numFmtId="4" fontId="32" fillId="32" borderId="11" xfId="0" applyNumberFormat="1" applyFont="1" applyFill="1" applyBorder="1" applyAlignment="1">
      <alignment horizontal="center" vertical="center" wrapText="1"/>
    </xf>
    <xf numFmtId="4" fontId="32" fillId="32" borderId="10" xfId="0" applyNumberFormat="1" applyFont="1" applyFill="1" applyBorder="1" applyAlignment="1">
      <alignment horizontal="center" vertical="center" wrapText="1"/>
    </xf>
    <xf numFmtId="4" fontId="29" fillId="32" borderId="10" xfId="0" applyNumberFormat="1" applyFont="1" applyFill="1" applyBorder="1" applyAlignment="1">
      <alignment horizontal="center" vertical="center" wrapText="1"/>
    </xf>
    <xf numFmtId="4" fontId="23" fillId="28" borderId="0" xfId="0" applyNumberFormat="1" applyFont="1" applyFill="1" applyAlignment="1">
      <alignment horizontal="center" vertical="center"/>
    </xf>
    <xf numFmtId="4" fontId="21" fillId="27" borderId="61" xfId="0" applyNumberFormat="1" applyFont="1" applyFill="1" applyBorder="1" applyAlignment="1">
      <alignment horizontal="center" vertical="center" wrapText="1" shrinkToFit="1"/>
    </xf>
    <xf numFmtId="0" fontId="21" fillId="24" borderId="10" xfId="53" applyFont="1" applyFill="1" applyBorder="1" applyAlignment="1">
      <alignment horizontal="center" vertical="center" wrapText="1"/>
      <protection/>
    </xf>
    <xf numFmtId="0" fontId="23" fillId="0" borderId="0" xfId="0" applyFont="1" applyFill="1" applyAlignment="1">
      <alignment horizontal="center" vertical="center"/>
    </xf>
    <xf numFmtId="4" fontId="65" fillId="0" borderId="10" xfId="0" applyNumberFormat="1" applyFont="1" applyFill="1" applyBorder="1" applyAlignment="1">
      <alignment horizontal="center" vertical="center"/>
    </xf>
    <xf numFmtId="4" fontId="28" fillId="0" borderId="0" xfId="0" applyNumberFormat="1" applyFont="1" applyFill="1" applyAlignment="1">
      <alignment horizontal="center" vertical="center" wrapText="1"/>
    </xf>
    <xf numFmtId="0" fontId="28" fillId="0" borderId="1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9" fillId="0" borderId="54" xfId="0" applyFont="1" applyFill="1" applyBorder="1" applyAlignment="1">
      <alignment horizontal="center" vertical="center" wrapText="1"/>
    </xf>
    <xf numFmtId="4" fontId="29" fillId="0" borderId="55" xfId="0" applyNumberFormat="1"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39" xfId="0" applyFont="1" applyFill="1" applyBorder="1" applyAlignment="1">
      <alignment horizontal="center" vertical="center" wrapText="1"/>
    </xf>
    <xf numFmtId="4" fontId="28" fillId="0" borderId="57" xfId="0" applyNumberFormat="1"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1" fillId="0" borderId="0" xfId="53" applyFont="1" applyFill="1">
      <alignment/>
      <protection/>
    </xf>
    <xf numFmtId="0" fontId="21" fillId="0" borderId="13" xfId="53" applyFont="1" applyFill="1" applyBorder="1" applyAlignment="1">
      <alignment horizontal="center" vertical="center" wrapText="1"/>
      <protection/>
    </xf>
    <xf numFmtId="4" fontId="21" fillId="0" borderId="13" xfId="53" applyNumberFormat="1" applyFont="1" applyFill="1" applyBorder="1" applyAlignment="1">
      <alignment horizontal="center" vertical="center" wrapText="1"/>
      <protection/>
    </xf>
    <xf numFmtId="4" fontId="23" fillId="0" borderId="0" xfId="53" applyNumberFormat="1" applyFont="1" applyFill="1" applyAlignment="1">
      <alignment horizontal="center"/>
      <protection/>
    </xf>
    <xf numFmtId="14" fontId="21" fillId="0" borderId="10" xfId="53" applyNumberFormat="1" applyFont="1" applyFill="1" applyBorder="1" applyAlignment="1">
      <alignment horizontal="center" vertical="center" wrapText="1"/>
      <protection/>
    </xf>
    <xf numFmtId="4" fontId="23" fillId="0" borderId="11" xfId="53" applyNumberFormat="1" applyFont="1" applyFill="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178" fontId="23" fillId="0" borderId="10" xfId="53" applyNumberFormat="1" applyFont="1" applyFill="1" applyBorder="1" applyAlignment="1">
      <alignment horizontal="center" vertical="center" wrapText="1"/>
      <protection/>
    </xf>
    <xf numFmtId="4" fontId="23" fillId="0" borderId="10" xfId="53" applyNumberFormat="1" applyFont="1" applyFill="1" applyBorder="1" applyAlignment="1">
      <alignment horizontal="center" vertical="center"/>
      <protection/>
    </xf>
    <xf numFmtId="178" fontId="60" fillId="0" borderId="10" xfId="53" applyNumberFormat="1" applyFont="1" applyFill="1" applyBorder="1" applyAlignment="1">
      <alignment horizontal="center" vertical="center" wrapText="1"/>
      <protection/>
    </xf>
    <xf numFmtId="0" fontId="21" fillId="0" borderId="11" xfId="53" applyFont="1" applyFill="1" applyBorder="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25" borderId="11" xfId="53" applyFont="1" applyFill="1" applyBorder="1" applyAlignment="1">
      <alignment horizontal="left" vertical="center" wrapText="1"/>
      <protection/>
    </xf>
    <xf numFmtId="0" fontId="21" fillId="25" borderId="11" xfId="53" applyFont="1" applyFill="1" applyBorder="1" applyAlignment="1">
      <alignment vertical="center" wrapText="1"/>
      <protection/>
    </xf>
    <xf numFmtId="1" fontId="21" fillId="25" borderId="11" xfId="53" applyNumberFormat="1" applyFont="1" applyFill="1" applyBorder="1" applyAlignment="1">
      <alignment vertical="center" wrapText="1"/>
      <protection/>
    </xf>
    <xf numFmtId="14" fontId="21" fillId="0" borderId="11" xfId="53" applyNumberFormat="1" applyFont="1" applyFill="1" applyBorder="1" applyAlignment="1">
      <alignment horizontal="center" vertical="center" wrapText="1"/>
      <protection/>
    </xf>
    <xf numFmtId="0" fontId="21" fillId="0" borderId="10" xfId="53" applyFont="1" applyFill="1" applyBorder="1" applyAlignment="1" quotePrefix="1">
      <alignment horizontal="center" vertical="center"/>
      <protection/>
    </xf>
    <xf numFmtId="3" fontId="21" fillId="0" borderId="10" xfId="53" applyNumberFormat="1" applyFont="1" applyFill="1" applyBorder="1" applyAlignment="1">
      <alignment horizontal="center" vertical="center" wrapText="1"/>
      <protection/>
    </xf>
    <xf numFmtId="0" fontId="21" fillId="0" borderId="10" xfId="53" applyFont="1" applyFill="1" applyBorder="1" applyAlignment="1">
      <alignment horizontal="center" vertical="center"/>
      <protection/>
    </xf>
    <xf numFmtId="0" fontId="21" fillId="0" borderId="69" xfId="0" applyFont="1" applyFill="1" applyBorder="1" applyAlignment="1">
      <alignment horizontal="center" vertical="center" wrapText="1"/>
    </xf>
    <xf numFmtId="0" fontId="21" fillId="0" borderId="20" xfId="0" applyFont="1" applyFill="1" applyBorder="1" applyAlignment="1">
      <alignment horizontal="center" vertical="center" wrapText="1"/>
    </xf>
    <xf numFmtId="4" fontId="26" fillId="0" borderId="20" xfId="0" applyNumberFormat="1"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35" xfId="0" applyFont="1" applyFill="1" applyBorder="1" applyAlignment="1">
      <alignment horizontal="center" vertical="center" wrapText="1"/>
    </xf>
    <xf numFmtId="0" fontId="23" fillId="24" borderId="47" xfId="0" applyFont="1" applyFill="1" applyBorder="1" applyAlignment="1">
      <alignment horizontal="center" vertical="center" wrapText="1"/>
    </xf>
    <xf numFmtId="0" fontId="23" fillId="24" borderId="48" xfId="0" applyFont="1" applyFill="1" applyBorder="1" applyAlignment="1">
      <alignment horizontal="center" vertical="center" wrapText="1"/>
    </xf>
    <xf numFmtId="0" fontId="23" fillId="24" borderId="5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1" xfId="0" applyFont="1" applyFill="1" applyBorder="1" applyAlignment="1">
      <alignment horizontal="center" vertical="center" wrapText="1"/>
    </xf>
    <xf numFmtId="4" fontId="23" fillId="0" borderId="26"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70"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72" xfId="0"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0" fontId="23" fillId="0" borderId="17" xfId="0" applyFont="1" applyFill="1" applyBorder="1" applyAlignment="1">
      <alignment horizontal="center" vertical="center" wrapText="1"/>
    </xf>
    <xf numFmtId="4" fontId="23" fillId="0" borderId="67"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1" fillId="0" borderId="22" xfId="0" applyFont="1" applyFill="1" applyBorder="1" applyAlignment="1">
      <alignment vertical="center" wrapText="1"/>
    </xf>
    <xf numFmtId="0" fontId="21" fillId="0" borderId="20" xfId="0" applyFont="1" applyFill="1" applyBorder="1" applyAlignment="1">
      <alignment vertical="center" wrapText="1"/>
    </xf>
    <xf numFmtId="0" fontId="21" fillId="0" borderId="24" xfId="0" applyFont="1" applyFill="1" applyBorder="1" applyAlignment="1">
      <alignment vertical="center" wrapText="1"/>
    </xf>
    <xf numFmtId="0" fontId="23" fillId="0" borderId="25"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1" fillId="0" borderId="75" xfId="0" applyFont="1" applyFill="1" applyBorder="1" applyAlignment="1">
      <alignment vertical="center" wrapText="1"/>
    </xf>
    <xf numFmtId="0" fontId="21" fillId="0" borderId="76" xfId="0" applyFont="1" applyFill="1" applyBorder="1" applyAlignment="1">
      <alignment vertical="center" wrapText="1"/>
    </xf>
    <xf numFmtId="0" fontId="21" fillId="0" borderId="77" xfId="0" applyFont="1" applyFill="1" applyBorder="1" applyAlignment="1">
      <alignment vertical="center" wrapText="1"/>
    </xf>
    <xf numFmtId="0" fontId="26" fillId="0" borderId="26" xfId="0" applyFont="1" applyFill="1" applyBorder="1" applyAlignment="1">
      <alignment vertical="center" wrapText="1"/>
    </xf>
    <xf numFmtId="0" fontId="21" fillId="0" borderId="22" xfId="0" applyFont="1" applyFill="1" applyBorder="1" applyAlignment="1">
      <alignment vertical="center"/>
    </xf>
    <xf numFmtId="0" fontId="21" fillId="0" borderId="20" xfId="0" applyFont="1" applyFill="1" applyBorder="1" applyAlignment="1">
      <alignment vertical="center"/>
    </xf>
    <xf numFmtId="0" fontId="21" fillId="0" borderId="26" xfId="0" applyFont="1" applyFill="1" applyBorder="1" applyAlignment="1">
      <alignment vertical="center"/>
    </xf>
    <xf numFmtId="0" fontId="21" fillId="0" borderId="24" xfId="0" applyFont="1" applyFill="1" applyBorder="1" applyAlignment="1">
      <alignment vertical="center"/>
    </xf>
    <xf numFmtId="0" fontId="23" fillId="0" borderId="28"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23" fillId="0" borderId="79" xfId="0" applyFont="1" applyFill="1" applyBorder="1" applyAlignment="1">
      <alignment horizontal="center" vertical="center" wrapText="1"/>
    </xf>
    <xf numFmtId="4" fontId="23" fillId="0" borderId="80" xfId="0" applyNumberFormat="1" applyFont="1" applyFill="1" applyBorder="1" applyAlignment="1">
      <alignment horizontal="center" vertical="center"/>
    </xf>
    <xf numFmtId="4" fontId="23" fillId="0" borderId="81" xfId="0" applyNumberFormat="1" applyFont="1" applyFill="1" applyBorder="1" applyAlignment="1">
      <alignment horizontal="center" vertical="center"/>
    </xf>
    <xf numFmtId="4" fontId="23" fillId="0" borderId="82" xfId="0" applyNumberFormat="1" applyFont="1" applyFill="1" applyBorder="1" applyAlignment="1">
      <alignment horizontal="center" vertical="center"/>
    </xf>
    <xf numFmtId="0" fontId="21" fillId="0" borderId="20" xfId="0" applyFont="1" applyFill="1" applyBorder="1" applyAlignment="1">
      <alignment/>
    </xf>
    <xf numFmtId="4" fontId="23" fillId="0" borderId="83" xfId="0" applyNumberFormat="1" applyFont="1" applyFill="1" applyBorder="1" applyAlignment="1">
      <alignment horizontal="center" vertical="center" wrapText="1"/>
    </xf>
    <xf numFmtId="4" fontId="23" fillId="0" borderId="84" xfId="0" applyNumberFormat="1" applyFont="1" applyFill="1" applyBorder="1" applyAlignment="1">
      <alignment horizontal="center" vertical="center" wrapText="1"/>
    </xf>
    <xf numFmtId="0" fontId="40" fillId="24" borderId="85" xfId="0" applyFont="1" applyFill="1" applyBorder="1" applyAlignment="1">
      <alignment horizontal="center" vertical="center" wrapText="1"/>
    </xf>
    <xf numFmtId="0" fontId="40" fillId="24" borderId="86" xfId="0" applyFont="1" applyFill="1" applyBorder="1" applyAlignment="1">
      <alignment horizontal="center" vertical="center" wrapText="1"/>
    </xf>
    <xf numFmtId="0" fontId="40" fillId="24" borderId="87" xfId="0" applyFont="1" applyFill="1" applyBorder="1" applyAlignment="1">
      <alignment horizontal="center" vertical="center" wrapText="1"/>
    </xf>
    <xf numFmtId="0" fontId="28" fillId="27" borderId="50" xfId="0" applyFont="1" applyFill="1" applyBorder="1" applyAlignment="1">
      <alignment horizontal="center" vertical="center" wrapText="1"/>
    </xf>
    <xf numFmtId="0" fontId="28" fillId="27" borderId="20" xfId="0" applyFont="1" applyFill="1" applyBorder="1" applyAlignment="1">
      <alignment horizontal="center" vertical="center" wrapText="1"/>
    </xf>
    <xf numFmtId="0" fontId="28" fillId="27" borderId="11" xfId="0" applyFont="1" applyFill="1" applyBorder="1" applyAlignment="1">
      <alignment horizontal="center" vertical="center" wrapText="1"/>
    </xf>
    <xf numFmtId="0" fontId="45" fillId="26" borderId="88" xfId="0" applyFont="1" applyFill="1" applyBorder="1" applyAlignment="1">
      <alignment horizontal="center" vertical="center" wrapText="1"/>
    </xf>
    <xf numFmtId="0" fontId="45" fillId="26" borderId="89" xfId="0" applyFont="1" applyFill="1" applyBorder="1" applyAlignment="1">
      <alignment horizontal="center" vertical="center" wrapText="1"/>
    </xf>
    <xf numFmtId="0" fontId="45" fillId="26" borderId="90" xfId="0" applyFont="1" applyFill="1" applyBorder="1" applyAlignment="1">
      <alignment horizontal="center" vertical="center" wrapText="1"/>
    </xf>
    <xf numFmtId="0" fontId="40" fillId="26" borderId="88" xfId="0" applyFont="1" applyFill="1" applyBorder="1" applyAlignment="1">
      <alignment horizontal="center" vertical="center" wrapText="1"/>
    </xf>
    <xf numFmtId="0" fontId="40" fillId="26" borderId="89" xfId="0" applyFont="1" applyFill="1" applyBorder="1" applyAlignment="1">
      <alignment horizontal="center" vertical="center" wrapText="1"/>
    </xf>
    <xf numFmtId="0" fontId="40" fillId="26" borderId="90" xfId="0" applyFont="1" applyFill="1" applyBorder="1" applyAlignment="1">
      <alignment horizontal="center" vertical="center" wrapText="1"/>
    </xf>
    <xf numFmtId="0" fontId="40" fillId="26" borderId="74" xfId="0" applyFont="1" applyFill="1" applyBorder="1" applyAlignment="1">
      <alignment horizontal="center" vertical="center" wrapText="1"/>
    </xf>
    <xf numFmtId="0" fontId="40" fillId="26" borderId="17" xfId="0" applyFont="1" applyFill="1" applyBorder="1" applyAlignment="1">
      <alignment horizontal="center" vertical="center" wrapText="1"/>
    </xf>
    <xf numFmtId="0" fontId="40" fillId="26" borderId="91" xfId="0" applyFont="1" applyFill="1" applyBorder="1" applyAlignment="1">
      <alignment horizontal="center" vertical="center" wrapText="1"/>
    </xf>
    <xf numFmtId="0" fontId="40" fillId="26" borderId="67" xfId="0" applyFont="1" applyFill="1" applyBorder="1" applyAlignment="1">
      <alignment horizontal="center" vertical="center" wrapText="1"/>
    </xf>
    <xf numFmtId="0" fontId="27" fillId="27" borderId="68" xfId="0" applyFont="1" applyFill="1" applyBorder="1" applyAlignment="1">
      <alignment horizontal="center" vertical="center"/>
    </xf>
    <xf numFmtId="0" fontId="27" fillId="27" borderId="92" xfId="0" applyFont="1" applyFill="1" applyBorder="1" applyAlignment="1">
      <alignment horizontal="center" vertical="center"/>
    </xf>
    <xf numFmtId="0" fontId="38" fillId="24" borderId="0" xfId="0" applyFont="1" applyFill="1" applyAlignment="1">
      <alignment horizontal="left" vertical="center" wrapText="1"/>
    </xf>
    <xf numFmtId="0" fontId="27" fillId="27" borderId="12" xfId="0" applyFont="1" applyFill="1" applyBorder="1" applyAlignment="1">
      <alignment horizontal="left" vertical="center"/>
    </xf>
    <xf numFmtId="0" fontId="27" fillId="27" borderId="0" xfId="0" applyFont="1" applyFill="1" applyBorder="1" applyAlignment="1">
      <alignment horizontal="left" vertical="center"/>
    </xf>
    <xf numFmtId="0" fontId="40" fillId="26" borderId="93" xfId="0" applyFont="1" applyFill="1" applyBorder="1" applyAlignment="1">
      <alignment horizontal="center" vertical="center" wrapText="1"/>
    </xf>
    <xf numFmtId="0" fontId="29" fillId="26" borderId="35" xfId="0" applyFont="1" applyFill="1" applyBorder="1" applyAlignment="1">
      <alignment horizontal="center" vertical="center" wrapText="1"/>
    </xf>
    <xf numFmtId="0" fontId="29" fillId="26" borderId="52" xfId="0" applyFont="1" applyFill="1" applyBorder="1" applyAlignment="1">
      <alignment horizontal="center" vertical="center" wrapText="1"/>
    </xf>
    <xf numFmtId="0" fontId="29" fillId="26" borderId="50" xfId="0" applyFont="1" applyFill="1" applyBorder="1" applyAlignment="1">
      <alignment horizontal="center" wrapText="1"/>
    </xf>
    <xf numFmtId="0" fontId="29" fillId="26" borderId="20" xfId="0" applyFont="1" applyFill="1" applyBorder="1" applyAlignment="1">
      <alignment horizontal="center" wrapText="1"/>
    </xf>
    <xf numFmtId="4" fontId="29" fillId="26" borderId="94" xfId="0" applyNumberFormat="1" applyFont="1" applyFill="1" applyBorder="1" applyAlignment="1">
      <alignment horizontal="center" vertical="center"/>
    </xf>
    <xf numFmtId="4" fontId="29" fillId="26" borderId="65" xfId="0" applyNumberFormat="1" applyFont="1" applyFill="1" applyBorder="1" applyAlignment="1">
      <alignment horizontal="center" vertical="center"/>
    </xf>
    <xf numFmtId="0" fontId="29" fillId="26" borderId="95" xfId="0" applyFont="1" applyFill="1" applyBorder="1" applyAlignment="1">
      <alignment horizontal="center" vertical="center" wrapText="1"/>
    </xf>
    <xf numFmtId="0" fontId="28" fillId="26" borderId="96"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29" fillId="24" borderId="0" xfId="0" applyFont="1" applyFill="1" applyAlignment="1">
      <alignment horizontal="center" vertical="center" wrapText="1"/>
    </xf>
    <xf numFmtId="0" fontId="42" fillId="26" borderId="88" xfId="0" applyFont="1" applyFill="1" applyBorder="1" applyAlignment="1">
      <alignment horizontal="center" vertical="center" wrapText="1"/>
    </xf>
    <xf numFmtId="0" fontId="42" fillId="26" borderId="89" xfId="0" applyFont="1" applyFill="1" applyBorder="1" applyAlignment="1">
      <alignment horizontal="center" vertical="center" wrapText="1"/>
    </xf>
    <xf numFmtId="0" fontId="42" fillId="26" borderId="90" xfId="0" applyFont="1" applyFill="1" applyBorder="1" applyAlignment="1">
      <alignment horizontal="center" vertical="center" wrapText="1"/>
    </xf>
    <xf numFmtId="0" fontId="42" fillId="24" borderId="88" xfId="0" applyFont="1" applyFill="1" applyBorder="1" applyAlignment="1">
      <alignment horizontal="center" vertical="center" wrapText="1"/>
    </xf>
    <xf numFmtId="0" fontId="42" fillId="24" borderId="89" xfId="0" applyFont="1" applyFill="1" applyBorder="1" applyAlignment="1">
      <alignment horizontal="center" vertical="center" wrapText="1"/>
    </xf>
    <xf numFmtId="0" fontId="42" fillId="24" borderId="97" xfId="0" applyFont="1" applyFill="1" applyBorder="1" applyAlignment="1">
      <alignment horizontal="center" vertical="center" wrapText="1"/>
    </xf>
    <xf numFmtId="0" fontId="28" fillId="24" borderId="65" xfId="0" applyFont="1" applyFill="1" applyBorder="1" applyAlignment="1">
      <alignment horizontal="center" vertical="center" wrapText="1"/>
    </xf>
    <xf numFmtId="0" fontId="32" fillId="26" borderId="70" xfId="0" applyFont="1" applyFill="1" applyBorder="1" applyAlignment="1">
      <alignment horizontal="center" vertical="center" wrapText="1"/>
    </xf>
    <xf numFmtId="0" fontId="32" fillId="26" borderId="71" xfId="0" applyFont="1" applyFill="1" applyBorder="1" applyAlignment="1">
      <alignment horizontal="center" vertical="center" wrapText="1"/>
    </xf>
    <xf numFmtId="0" fontId="32" fillId="26" borderId="72" xfId="0" applyFont="1" applyFill="1" applyBorder="1" applyAlignment="1">
      <alignment horizontal="center" vertical="center" wrapText="1"/>
    </xf>
    <xf numFmtId="0" fontId="28" fillId="24" borderId="0" xfId="0" applyFont="1" applyFill="1" applyAlignment="1">
      <alignment horizontal="center" vertical="center" wrapText="1"/>
    </xf>
    <xf numFmtId="0" fontId="28" fillId="24" borderId="48" xfId="0" applyFont="1" applyFill="1" applyBorder="1" applyAlignment="1">
      <alignment horizontal="center" vertical="center" wrapText="1"/>
    </xf>
    <xf numFmtId="0" fontId="27" fillId="27" borderId="68" xfId="0" applyFont="1" applyFill="1" applyBorder="1" applyAlignment="1">
      <alignment horizontal="left" vertical="center"/>
    </xf>
    <xf numFmtId="0" fontId="27" fillId="27" borderId="92" xfId="0" applyFont="1" applyFill="1" applyBorder="1" applyAlignment="1">
      <alignment horizontal="left" vertical="center"/>
    </xf>
    <xf numFmtId="0" fontId="33" fillId="24" borderId="70" xfId="0" applyFont="1" applyFill="1" applyBorder="1" applyAlignment="1">
      <alignment horizontal="center" vertical="center" wrapText="1"/>
    </xf>
    <xf numFmtId="0" fontId="33" fillId="24" borderId="71" xfId="0" applyFont="1" applyFill="1" applyBorder="1" applyAlignment="1">
      <alignment horizontal="center" vertical="center" wrapText="1"/>
    </xf>
    <xf numFmtId="0" fontId="33" fillId="24" borderId="72"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21" xfId="0" applyFont="1" applyFill="1" applyBorder="1" applyAlignment="1">
      <alignment horizontal="center" vertical="center" wrapText="1"/>
    </xf>
    <xf numFmtId="0" fontId="40" fillId="26" borderId="98" xfId="53" applyFont="1" applyFill="1" applyBorder="1" applyAlignment="1">
      <alignment horizontal="center" vertical="center" wrapText="1"/>
      <protection/>
    </xf>
    <xf numFmtId="0" fontId="40" fillId="26" borderId="68" xfId="53" applyFont="1" applyFill="1" applyBorder="1" applyAlignment="1">
      <alignment horizontal="center" vertical="center" wrapText="1"/>
      <protection/>
    </xf>
    <xf numFmtId="0" fontId="40" fillId="26" borderId="92" xfId="53" applyFont="1" applyFill="1" applyBorder="1" applyAlignment="1">
      <alignment horizontal="center" vertical="center" wrapText="1"/>
      <protection/>
    </xf>
    <xf numFmtId="0" fontId="40" fillId="26" borderId="99" xfId="53" applyFont="1" applyFill="1" applyBorder="1" applyAlignment="1">
      <alignment horizontal="center" vertical="center" wrapText="1"/>
      <protection/>
    </xf>
    <xf numFmtId="0" fontId="45" fillId="26" borderId="91" xfId="0" applyFont="1" applyFill="1" applyBorder="1" applyAlignment="1">
      <alignment horizontal="center" vertical="center" wrapText="1"/>
    </xf>
    <xf numFmtId="0" fontId="45" fillId="26" borderId="100" xfId="0" applyFont="1" applyFill="1" applyBorder="1" applyAlignment="1">
      <alignment horizontal="center" vertical="center" wrapText="1"/>
    </xf>
    <xf numFmtId="0" fontId="34" fillId="26" borderId="16" xfId="0" applyFont="1" applyFill="1" applyBorder="1" applyAlignment="1">
      <alignment horizontal="center" vertical="center" wrapText="1"/>
    </xf>
    <xf numFmtId="0" fontId="34" fillId="26" borderId="15" xfId="0" applyFont="1" applyFill="1" applyBorder="1" applyAlignment="1">
      <alignment horizontal="center" vertical="center" wrapText="1"/>
    </xf>
    <xf numFmtId="0" fontId="34" fillId="26" borderId="21" xfId="0" applyFont="1" applyFill="1" applyBorder="1" applyAlignment="1">
      <alignment horizontal="center" vertical="center" wrapText="1"/>
    </xf>
    <xf numFmtId="0" fontId="40" fillId="24" borderId="88" xfId="0" applyFont="1" applyFill="1" applyBorder="1" applyAlignment="1">
      <alignment horizontal="center" vertical="center" wrapText="1"/>
    </xf>
    <xf numFmtId="0" fontId="40" fillId="24" borderId="89" xfId="0" applyFont="1" applyFill="1" applyBorder="1" applyAlignment="1">
      <alignment horizontal="center" vertical="center" wrapText="1"/>
    </xf>
    <xf numFmtId="0" fontId="40" fillId="24" borderId="90" xfId="0" applyFont="1" applyFill="1" applyBorder="1" applyAlignment="1">
      <alignment horizontal="center" vertical="center" wrapText="1"/>
    </xf>
    <xf numFmtId="0" fontId="40" fillId="24" borderId="74" xfId="0" applyFont="1" applyFill="1" applyBorder="1" applyAlignment="1">
      <alignment horizontal="center" vertical="center" wrapText="1"/>
    </xf>
    <xf numFmtId="0" fontId="40" fillId="24" borderId="17" xfId="0" applyFont="1" applyFill="1" applyBorder="1" applyAlignment="1">
      <alignment horizontal="center" vertical="center" wrapText="1"/>
    </xf>
    <xf numFmtId="0" fontId="40" fillId="24" borderId="91" xfId="0" applyFont="1" applyFill="1" applyBorder="1" applyAlignment="1">
      <alignment horizontal="center" vertical="center" wrapText="1"/>
    </xf>
    <xf numFmtId="0" fontId="40" fillId="24" borderId="67" xfId="0" applyFont="1" applyFill="1" applyBorder="1" applyAlignment="1">
      <alignment horizontal="center" vertical="center" wrapText="1"/>
    </xf>
    <xf numFmtId="0" fontId="28" fillId="24" borderId="92" xfId="0" applyFont="1" applyFill="1" applyBorder="1" applyAlignment="1">
      <alignment horizontal="center" vertical="center" wrapText="1"/>
    </xf>
    <xf numFmtId="0" fontId="40" fillId="0" borderId="88" xfId="0" applyFont="1" applyFill="1" applyBorder="1" applyAlignment="1">
      <alignment horizontal="center" vertical="center" wrapText="1"/>
    </xf>
    <xf numFmtId="0" fontId="40" fillId="0" borderId="89" xfId="0" applyFont="1" applyFill="1" applyBorder="1" applyAlignment="1">
      <alignment horizontal="center" vertical="center" wrapText="1"/>
    </xf>
    <xf numFmtId="0" fontId="40" fillId="0" borderId="90" xfId="0" applyFont="1" applyFill="1" applyBorder="1" applyAlignment="1">
      <alignment horizontal="center" vertical="center" wrapText="1"/>
    </xf>
    <xf numFmtId="0" fontId="27" fillId="0" borderId="12"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92" xfId="0" applyFont="1" applyFill="1" applyBorder="1" applyAlignment="1">
      <alignment horizontal="left" vertical="center"/>
    </xf>
    <xf numFmtId="0" fontId="45" fillId="0" borderId="91" xfId="0" applyFont="1" applyFill="1" applyBorder="1" applyAlignment="1">
      <alignment horizontal="center" vertical="center" wrapText="1"/>
    </xf>
    <xf numFmtId="0" fontId="45" fillId="0" borderId="89" xfId="0" applyFont="1" applyFill="1" applyBorder="1" applyAlignment="1">
      <alignment horizontal="center" vertical="center" wrapText="1"/>
    </xf>
    <xf numFmtId="0" fontId="45" fillId="0" borderId="100"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3" fillId="0" borderId="70"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33" fillId="0" borderId="72" xfId="0" applyFont="1" applyFill="1" applyBorder="1" applyAlignment="1">
      <alignment horizontal="center" vertical="center" wrapText="1"/>
    </xf>
    <xf numFmtId="0" fontId="40" fillId="0" borderId="92" xfId="0" applyFont="1" applyFill="1" applyBorder="1" applyAlignment="1">
      <alignment horizontal="center" vertical="center" wrapText="1"/>
    </xf>
    <xf numFmtId="0" fontId="29" fillId="0" borderId="50" xfId="0" applyFont="1" applyFill="1" applyBorder="1" applyAlignment="1">
      <alignment horizontal="center" wrapText="1"/>
    </xf>
    <xf numFmtId="0" fontId="29" fillId="0" borderId="20" xfId="0" applyFont="1" applyFill="1" applyBorder="1" applyAlignment="1">
      <alignment horizontal="center" wrapText="1"/>
    </xf>
    <xf numFmtId="4" fontId="29" fillId="0" borderId="94" xfId="0" applyNumberFormat="1" applyFont="1" applyFill="1" applyBorder="1" applyAlignment="1">
      <alignment horizontal="center" vertical="center"/>
    </xf>
    <xf numFmtId="4" fontId="29" fillId="0" borderId="65" xfId="0" applyNumberFormat="1" applyFont="1" applyFill="1" applyBorder="1" applyAlignment="1">
      <alignment horizontal="center" vertical="center"/>
    </xf>
    <xf numFmtId="0" fontId="29" fillId="0" borderId="95"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40" fillId="0" borderId="93"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85" xfId="0" applyFont="1" applyFill="1" applyBorder="1" applyAlignment="1">
      <alignment horizontal="center" vertical="center" wrapText="1"/>
    </xf>
    <xf numFmtId="0" fontId="40" fillId="0" borderId="86" xfId="0" applyFont="1" applyFill="1" applyBorder="1" applyAlignment="1">
      <alignment horizontal="center" vertical="center" wrapText="1"/>
    </xf>
    <xf numFmtId="0" fontId="40" fillId="0" borderId="87"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91" xfId="0" applyFont="1" applyFill="1" applyBorder="1" applyAlignment="1">
      <alignment horizontal="center" vertical="center" wrapText="1"/>
    </xf>
    <xf numFmtId="0" fontId="40" fillId="0" borderId="67" xfId="0" applyFont="1" applyFill="1" applyBorder="1" applyAlignment="1">
      <alignment horizontal="center" vertical="center" wrapText="1"/>
    </xf>
    <xf numFmtId="0" fontId="27" fillId="0" borderId="68" xfId="0" applyFont="1" applyFill="1" applyBorder="1" applyAlignment="1">
      <alignment horizontal="center" vertical="center"/>
    </xf>
    <xf numFmtId="0" fontId="27" fillId="0" borderId="92" xfId="0" applyFont="1" applyFill="1" applyBorder="1" applyAlignment="1">
      <alignment horizontal="center" vertical="center"/>
    </xf>
    <xf numFmtId="0" fontId="45" fillId="0" borderId="88" xfId="0" applyFont="1" applyFill="1" applyBorder="1" applyAlignment="1">
      <alignment horizontal="center" vertical="center" wrapText="1"/>
    </xf>
    <xf numFmtId="0" fontId="45" fillId="0" borderId="90" xfId="0" applyFont="1" applyFill="1" applyBorder="1" applyAlignment="1">
      <alignment horizontal="center" vertical="center" wrapText="1"/>
    </xf>
    <xf numFmtId="0" fontId="23" fillId="0" borderId="70" xfId="0" applyFont="1" applyFill="1" applyBorder="1" applyAlignment="1">
      <alignment horizontal="center"/>
    </xf>
    <xf numFmtId="0" fontId="23" fillId="0" borderId="71" xfId="0" applyFont="1" applyFill="1" applyBorder="1" applyAlignment="1">
      <alignment horizontal="center"/>
    </xf>
    <xf numFmtId="0" fontId="23" fillId="0" borderId="72" xfId="0" applyFont="1" applyFill="1" applyBorder="1" applyAlignment="1">
      <alignment horizontal="center"/>
    </xf>
    <xf numFmtId="0" fontId="21" fillId="0" borderId="10" xfId="53" applyFont="1" applyFill="1" applyBorder="1" applyAlignment="1">
      <alignment horizontal="center" vertical="center" wrapText="1"/>
      <protection/>
    </xf>
    <xf numFmtId="0" fontId="21" fillId="0" borderId="13" xfId="53" applyFont="1" applyFill="1" applyBorder="1" applyAlignment="1">
      <alignment horizontal="center" vertical="center" wrapText="1"/>
      <protection/>
    </xf>
    <xf numFmtId="0" fontId="21" fillId="0" borderId="35" xfId="53" applyFont="1" applyFill="1" applyBorder="1" applyAlignment="1">
      <alignment horizontal="center" vertical="center" wrapText="1"/>
      <protection/>
    </xf>
    <xf numFmtId="0" fontId="21" fillId="0" borderId="47" xfId="53" applyFont="1" applyFill="1" applyBorder="1" applyAlignment="1">
      <alignment horizontal="center" vertical="center" wrapText="1"/>
      <protection/>
    </xf>
    <xf numFmtId="0" fontId="21" fillId="0" borderId="48" xfId="53" applyFont="1" applyFill="1" applyBorder="1" applyAlignment="1">
      <alignment horizontal="center" vertical="center" wrapText="1"/>
      <protection/>
    </xf>
    <xf numFmtId="0" fontId="21" fillId="0" borderId="59" xfId="53"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0" fontId="23" fillId="0" borderId="13" xfId="53" applyFont="1" applyFill="1" applyBorder="1" applyAlignment="1">
      <alignment horizontal="center" vertical="center" wrapText="1"/>
      <protection/>
    </xf>
    <xf numFmtId="3" fontId="21" fillId="0" borderId="26" xfId="53" applyNumberFormat="1" applyFont="1" applyFill="1" applyBorder="1" applyAlignment="1">
      <alignment horizontal="center" vertical="center" wrapText="1"/>
      <protection/>
    </xf>
    <xf numFmtId="3" fontId="21" fillId="0" borderId="20" xfId="53" applyNumberFormat="1" applyFont="1" applyFill="1" applyBorder="1" applyAlignment="1">
      <alignment horizontal="center" vertical="center" wrapText="1"/>
      <protection/>
    </xf>
    <xf numFmtId="3" fontId="21" fillId="0" borderId="11" xfId="53" applyNumberFormat="1" applyFont="1" applyFill="1" applyBorder="1" applyAlignment="1">
      <alignment horizontal="center" vertical="center" wrapText="1"/>
      <protection/>
    </xf>
    <xf numFmtId="0" fontId="21" fillId="0" borderId="26" xfId="53" applyFont="1" applyFill="1" applyBorder="1" applyAlignment="1">
      <alignment horizontal="center" vertical="center" wrapText="1"/>
      <protection/>
    </xf>
    <xf numFmtId="0" fontId="21" fillId="0" borderId="20" xfId="53" applyFont="1" applyFill="1" applyBorder="1" applyAlignment="1">
      <alignment horizontal="center" vertical="center" wrapText="1"/>
      <protection/>
    </xf>
    <xf numFmtId="0" fontId="21" fillId="0" borderId="73" xfId="53" applyFont="1" applyFill="1" applyBorder="1" applyAlignment="1">
      <alignment horizontal="center" vertical="center" wrapText="1"/>
      <protection/>
    </xf>
    <xf numFmtId="4" fontId="21" fillId="0" borderId="10" xfId="53" applyNumberFormat="1" applyFont="1" applyFill="1" applyBorder="1" applyAlignment="1">
      <alignment horizontal="center" vertical="center" wrapText="1"/>
      <protection/>
    </xf>
    <xf numFmtId="4" fontId="21" fillId="0" borderId="26" xfId="53" applyNumberFormat="1" applyFont="1" applyFill="1" applyBorder="1" applyAlignment="1">
      <alignment horizontal="center" vertical="center" wrapText="1"/>
      <protection/>
    </xf>
    <xf numFmtId="4" fontId="21" fillId="0" borderId="11" xfId="53" applyNumberFormat="1" applyFont="1" applyFill="1" applyBorder="1" applyAlignment="1">
      <alignment horizontal="center" vertical="center" wrapText="1"/>
      <protection/>
    </xf>
    <xf numFmtId="49" fontId="21" fillId="0" borderId="26" xfId="175" applyNumberFormat="1" applyFont="1" applyFill="1" applyBorder="1" applyAlignment="1" applyProtection="1">
      <alignment horizontal="center" vertical="center" wrapText="1"/>
      <protection/>
    </xf>
    <xf numFmtId="49" fontId="21" fillId="0" borderId="20" xfId="175" applyNumberFormat="1" applyFont="1" applyFill="1" applyBorder="1" applyAlignment="1" applyProtection="1">
      <alignment horizontal="center" vertical="center" wrapText="1"/>
      <protection/>
    </xf>
    <xf numFmtId="49" fontId="21" fillId="0" borderId="11" xfId="175" applyNumberFormat="1" applyFont="1" applyFill="1" applyBorder="1" applyAlignment="1" applyProtection="1">
      <alignment horizontal="center" vertical="center" wrapText="1"/>
      <protection/>
    </xf>
    <xf numFmtId="0" fontId="21" fillId="0" borderId="26" xfId="54" applyFont="1" applyFill="1" applyBorder="1" applyAlignment="1">
      <alignment horizontal="center" vertical="center" wrapText="1"/>
      <protection/>
    </xf>
    <xf numFmtId="0" fontId="21" fillId="0" borderId="20" xfId="54" applyFont="1" applyFill="1" applyBorder="1" applyAlignment="1">
      <alignment horizontal="center" vertical="center" wrapText="1"/>
      <protection/>
    </xf>
    <xf numFmtId="0" fontId="21" fillId="0" borderId="11" xfId="54" applyFont="1" applyFill="1" applyBorder="1" applyAlignment="1">
      <alignment horizontal="center" vertical="center" wrapText="1"/>
      <protection/>
    </xf>
    <xf numFmtId="0" fontId="21" fillId="0" borderId="11" xfId="53" applyFont="1" applyFill="1" applyBorder="1" applyAlignment="1">
      <alignment horizontal="center" vertical="center" wrapText="1"/>
      <protection/>
    </xf>
    <xf numFmtId="0" fontId="21" fillId="0" borderId="19" xfId="53" applyFont="1" applyFill="1" applyBorder="1" applyAlignment="1">
      <alignment horizontal="center" vertical="center" wrapText="1"/>
      <protection/>
    </xf>
    <xf numFmtId="0" fontId="21" fillId="0" borderId="33" xfId="53" applyFont="1" applyFill="1" applyBorder="1" applyAlignment="1">
      <alignment horizontal="center" vertical="center" wrapText="1"/>
      <protection/>
    </xf>
    <xf numFmtId="44" fontId="23" fillId="0" borderId="20" xfId="0" applyNumberFormat="1" applyFont="1" applyFill="1" applyBorder="1" applyAlignment="1">
      <alignment horizontal="center" vertical="center" wrapText="1"/>
    </xf>
    <xf numFmtId="44" fontId="23" fillId="0" borderId="11" xfId="0" applyNumberFormat="1" applyFont="1" applyFill="1" applyBorder="1" applyAlignment="1">
      <alignment horizontal="center" vertical="center" wrapText="1"/>
    </xf>
    <xf numFmtId="44" fontId="21" fillId="0" borderId="50" xfId="0" applyNumberFormat="1" applyFont="1" applyFill="1" applyBorder="1" applyAlignment="1">
      <alignment horizontal="center" vertical="center" wrapText="1"/>
    </xf>
    <xf numFmtId="44" fontId="21" fillId="0" borderId="20" xfId="0" applyNumberFormat="1" applyFont="1" applyFill="1" applyBorder="1" applyAlignment="1">
      <alignment horizontal="center" vertical="center" wrapText="1"/>
    </xf>
    <xf numFmtId="44" fontId="21" fillId="0" borderId="11" xfId="0" applyNumberFormat="1" applyFont="1" applyFill="1" applyBorder="1" applyAlignment="1">
      <alignment horizontal="center" vertical="center" wrapText="1"/>
    </xf>
  </cellXfs>
  <cellStyles count="1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1" xfId="52"/>
    <cellStyle name="Normalny 2" xfId="53"/>
    <cellStyle name="Normalny 7" xfId="54"/>
    <cellStyle name="Normalny_budynki"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Uwaga 2" xfId="64"/>
    <cellStyle name="Uwaga 3" xfId="65"/>
    <cellStyle name="Uwaga 3 2" xfId="66"/>
    <cellStyle name="Uwaga 3 2 2" xfId="67"/>
    <cellStyle name="Uwaga 3 2 2 2" xfId="68"/>
    <cellStyle name="Uwaga 3 2 3" xfId="69"/>
    <cellStyle name="Uwaga 3 2 4" xfId="70"/>
    <cellStyle name="Uwaga 3 2 4 2" xfId="71"/>
    <cellStyle name="Uwaga 3 3" xfId="72"/>
    <cellStyle name="Uwaga 4" xfId="73"/>
    <cellStyle name="Uwaga 4 2" xfId="74"/>
    <cellStyle name="Uwaga 4 2 2" xfId="75"/>
    <cellStyle name="Uwaga 4 3" xfId="76"/>
    <cellStyle name="Uwaga 4 4" xfId="77"/>
    <cellStyle name="Uwaga 4 4 2" xfId="78"/>
    <cellStyle name="Uwaga 5" xfId="79"/>
    <cellStyle name="Uwaga 5 2" xfId="80"/>
    <cellStyle name="Uwaga 6" xfId="81"/>
    <cellStyle name="Uwaga 6 2" xfId="82"/>
    <cellStyle name="Uwaga 7" xfId="83"/>
    <cellStyle name="Currency" xfId="84"/>
    <cellStyle name="Currency [0]" xfId="85"/>
    <cellStyle name="Walutowy 2" xfId="86"/>
    <cellStyle name="Walutowy 2 2" xfId="87"/>
    <cellStyle name="Walutowy 2 2 2" xfId="88"/>
    <cellStyle name="Walutowy 2 2 2 2" xfId="89"/>
    <cellStyle name="Walutowy 2 2 2 2 2" xfId="90"/>
    <cellStyle name="Walutowy 2 2 2 2 2 2" xfId="91"/>
    <cellStyle name="Walutowy 2 2 2 2 2 3" xfId="92"/>
    <cellStyle name="Walutowy 2 2 2 2 3" xfId="93"/>
    <cellStyle name="Walutowy 2 2 2 2 4" xfId="94"/>
    <cellStyle name="Walutowy 2 2 2 3" xfId="95"/>
    <cellStyle name="Walutowy 2 2 2 3 2" xfId="96"/>
    <cellStyle name="Walutowy 2 2 2 3 3" xfId="97"/>
    <cellStyle name="Walutowy 2 2 2 4" xfId="98"/>
    <cellStyle name="Walutowy 2 2 2 4 2" xfId="99"/>
    <cellStyle name="Walutowy 2 2 2 4 3" xfId="100"/>
    <cellStyle name="Walutowy 2 2 2 5" xfId="101"/>
    <cellStyle name="Walutowy 2 2 2 6" xfId="102"/>
    <cellStyle name="Walutowy 2 2 3" xfId="103"/>
    <cellStyle name="Walutowy 2 2 3 2" xfId="104"/>
    <cellStyle name="Walutowy 2 2 3 2 2" xfId="105"/>
    <cellStyle name="Walutowy 2 2 3 2 3" xfId="106"/>
    <cellStyle name="Walutowy 2 2 3 3" xfId="107"/>
    <cellStyle name="Walutowy 2 2 3 4" xfId="108"/>
    <cellStyle name="Walutowy 2 2 4" xfId="109"/>
    <cellStyle name="Walutowy 2 2 4 2" xfId="110"/>
    <cellStyle name="Walutowy 2 2 4 3" xfId="111"/>
    <cellStyle name="Walutowy 2 2 5" xfId="112"/>
    <cellStyle name="Walutowy 2 2 5 2" xfId="113"/>
    <cellStyle name="Walutowy 2 2 5 3" xfId="114"/>
    <cellStyle name="Walutowy 2 2 6" xfId="115"/>
    <cellStyle name="Walutowy 2 2 7" xfId="116"/>
    <cellStyle name="Walutowy 2 3" xfId="117"/>
    <cellStyle name="Walutowy 2 3 2" xfId="118"/>
    <cellStyle name="Walutowy 2 3 2 2" xfId="119"/>
    <cellStyle name="Walutowy 2 3 2 2 2" xfId="120"/>
    <cellStyle name="Walutowy 2 3 2 2 3" xfId="121"/>
    <cellStyle name="Walutowy 2 3 2 3" xfId="122"/>
    <cellStyle name="Walutowy 2 3 2 4" xfId="123"/>
    <cellStyle name="Walutowy 2 3 3" xfId="124"/>
    <cellStyle name="Walutowy 2 3 3 2" xfId="125"/>
    <cellStyle name="Walutowy 2 3 3 3" xfId="126"/>
    <cellStyle name="Walutowy 2 3 4" xfId="127"/>
    <cellStyle name="Walutowy 2 3 4 2" xfId="128"/>
    <cellStyle name="Walutowy 2 3 4 3" xfId="129"/>
    <cellStyle name="Walutowy 2 3 5" xfId="130"/>
    <cellStyle name="Walutowy 2 3 6" xfId="131"/>
    <cellStyle name="Walutowy 2 4" xfId="132"/>
    <cellStyle name="Walutowy 2 4 2" xfId="133"/>
    <cellStyle name="Walutowy 2 4 2 2" xfId="134"/>
    <cellStyle name="Walutowy 2 4 2 3" xfId="135"/>
    <cellStyle name="Walutowy 2 4 3" xfId="136"/>
    <cellStyle name="Walutowy 2 4 4" xfId="137"/>
    <cellStyle name="Walutowy 2 5" xfId="138"/>
    <cellStyle name="Walutowy 2 5 2" xfId="139"/>
    <cellStyle name="Walutowy 2 5 3" xfId="140"/>
    <cellStyle name="Walutowy 2 6" xfId="141"/>
    <cellStyle name="Walutowy 2 6 2" xfId="142"/>
    <cellStyle name="Walutowy 2 6 3" xfId="143"/>
    <cellStyle name="Walutowy 2 7" xfId="144"/>
    <cellStyle name="Walutowy 2 8" xfId="145"/>
    <cellStyle name="Walutowy 3" xfId="146"/>
    <cellStyle name="Walutowy 3 2" xfId="147"/>
    <cellStyle name="Walutowy 3 2 2" xfId="148"/>
    <cellStyle name="Walutowy 3 2 2 2" xfId="149"/>
    <cellStyle name="Walutowy 3 2 2 3" xfId="150"/>
    <cellStyle name="Walutowy 3 2 3" xfId="151"/>
    <cellStyle name="Walutowy 3 2 3 2" xfId="152"/>
    <cellStyle name="Walutowy 3 2 3 3" xfId="153"/>
    <cellStyle name="Walutowy 3 2 4" xfId="154"/>
    <cellStyle name="Walutowy 3 2 5" xfId="155"/>
    <cellStyle name="Walutowy 3 3" xfId="156"/>
    <cellStyle name="Walutowy 3 3 2" xfId="157"/>
    <cellStyle name="Walutowy 3 3 3" xfId="158"/>
    <cellStyle name="Walutowy 3 4" xfId="159"/>
    <cellStyle name="Walutowy 3 4 2" xfId="160"/>
    <cellStyle name="Walutowy 3 4 3" xfId="161"/>
    <cellStyle name="Walutowy 3 5" xfId="162"/>
    <cellStyle name="Walutowy 3 5 2" xfId="163"/>
    <cellStyle name="Walutowy 3 5 3" xfId="164"/>
    <cellStyle name="Walutowy 3 6" xfId="165"/>
    <cellStyle name="Walutowy 3 7" xfId="166"/>
    <cellStyle name="Walutowy 4" xfId="167"/>
    <cellStyle name="Walutowy 4 2" xfId="168"/>
    <cellStyle name="Walutowy 4 3" xfId="169"/>
    <cellStyle name="Walutowy 5" xfId="170"/>
    <cellStyle name="Walutowy 5 2" xfId="171"/>
    <cellStyle name="Walutowy 5 3" xfId="172"/>
    <cellStyle name="Walutowy 5 4" xfId="173"/>
    <cellStyle name="Walutowy 6" xfId="174"/>
    <cellStyle name="Walutowy 6 2" xfId="175"/>
    <cellStyle name="Walutowy 7" xfId="176"/>
    <cellStyle name="Zły" xfId="1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M42"/>
  <sheetViews>
    <sheetView zoomScale="77" zoomScaleNormal="77" zoomScalePageLayoutView="0" workbookViewId="0" topLeftCell="E1">
      <selection activeCell="I1" sqref="I1:I16384"/>
    </sheetView>
  </sheetViews>
  <sheetFormatPr defaultColWidth="9.140625" defaultRowHeight="12.75"/>
  <cols>
    <col min="1" max="1" width="8.7109375" style="4" customWidth="1"/>
    <col min="2" max="2" width="43.140625" style="4" customWidth="1"/>
    <col min="3" max="6" width="37.7109375" style="11" customWidth="1"/>
    <col min="7" max="11" width="37.7109375" style="15" customWidth="1"/>
    <col min="12" max="13" width="39.7109375" style="11" customWidth="1"/>
    <col min="14" max="16384" width="8.7109375" style="4" customWidth="1"/>
  </cols>
  <sheetData>
    <row r="2" spans="7:11" ht="12">
      <c r="G2" s="9"/>
      <c r="H2" s="9"/>
      <c r="I2" s="9"/>
      <c r="J2" s="9"/>
      <c r="K2" s="10"/>
    </row>
    <row r="3" spans="1:13" s="1" customFormat="1" ht="12" customHeight="1">
      <c r="A3" s="566" t="s">
        <v>531</v>
      </c>
      <c r="B3" s="567"/>
      <c r="C3" s="13"/>
      <c r="D3" s="13"/>
      <c r="E3" s="13"/>
      <c r="F3" s="13"/>
      <c r="G3" s="12"/>
      <c r="H3" s="12"/>
      <c r="I3" s="12"/>
      <c r="J3" s="12"/>
      <c r="K3" s="13"/>
      <c r="L3" s="13"/>
      <c r="M3" s="13"/>
    </row>
    <row r="4" spans="1:13" s="1" customFormat="1" ht="9.75">
      <c r="A4" s="568"/>
      <c r="B4" s="569"/>
      <c r="C4" s="13"/>
      <c r="D4" s="13"/>
      <c r="E4" s="13"/>
      <c r="F4" s="13"/>
      <c r="G4" s="12"/>
      <c r="H4" s="12"/>
      <c r="I4" s="12"/>
      <c r="J4" s="12"/>
      <c r="K4" s="13"/>
      <c r="L4" s="13"/>
      <c r="M4" s="13"/>
    </row>
    <row r="5" spans="1:13" s="3" customFormat="1" ht="28.5" customHeight="1">
      <c r="A5" s="2">
        <v>1</v>
      </c>
      <c r="B5" s="2" t="s">
        <v>532</v>
      </c>
      <c r="C5" s="14" t="s">
        <v>391</v>
      </c>
      <c r="D5" s="14" t="s">
        <v>609</v>
      </c>
      <c r="E5" s="14" t="s">
        <v>660</v>
      </c>
      <c r="F5" s="14" t="s">
        <v>650</v>
      </c>
      <c r="G5" s="14" t="s">
        <v>1067</v>
      </c>
      <c r="H5" s="14" t="s">
        <v>685</v>
      </c>
      <c r="I5" s="14" t="s">
        <v>697</v>
      </c>
      <c r="J5" s="14" t="s">
        <v>704</v>
      </c>
      <c r="K5" s="14" t="s">
        <v>1016</v>
      </c>
      <c r="L5" s="14" t="s">
        <v>824</v>
      </c>
      <c r="M5" s="14" t="s">
        <v>1026</v>
      </c>
    </row>
    <row r="6" spans="1:13" s="1" customFormat="1" ht="28.5" customHeight="1">
      <c r="A6" s="2">
        <v>2</v>
      </c>
      <c r="B6" s="2" t="s">
        <v>533</v>
      </c>
      <c r="C6" s="13" t="s">
        <v>598</v>
      </c>
      <c r="D6" s="13" t="s">
        <v>610</v>
      </c>
      <c r="E6" s="13" t="s">
        <v>639</v>
      </c>
      <c r="F6" s="13" t="s">
        <v>651</v>
      </c>
      <c r="G6" s="13" t="s">
        <v>674</v>
      </c>
      <c r="H6" s="13" t="s">
        <v>686</v>
      </c>
      <c r="I6" s="13" t="s">
        <v>698</v>
      </c>
      <c r="J6" s="13" t="s">
        <v>705</v>
      </c>
      <c r="K6" s="13" t="s">
        <v>1017</v>
      </c>
      <c r="L6" s="13" t="s">
        <v>825</v>
      </c>
      <c r="M6" s="13" t="s">
        <v>1027</v>
      </c>
    </row>
    <row r="7" spans="1:13" s="1" customFormat="1" ht="28.5" customHeight="1">
      <c r="A7" s="2">
        <v>5</v>
      </c>
      <c r="B7" s="2" t="s">
        <v>534</v>
      </c>
      <c r="C7" s="13" t="s">
        <v>599</v>
      </c>
      <c r="D7" s="13" t="s">
        <v>611</v>
      </c>
      <c r="E7" s="13" t="s">
        <v>640</v>
      </c>
      <c r="F7" s="13" t="s">
        <v>652</v>
      </c>
      <c r="G7" s="13" t="s">
        <v>675</v>
      </c>
      <c r="H7" s="13" t="s">
        <v>687</v>
      </c>
      <c r="I7" s="13" t="s">
        <v>699</v>
      </c>
      <c r="J7" s="13" t="s">
        <v>706</v>
      </c>
      <c r="K7" s="13">
        <v>690240776</v>
      </c>
      <c r="L7" s="13" t="s">
        <v>826</v>
      </c>
      <c r="M7" s="13" t="s">
        <v>1028</v>
      </c>
    </row>
    <row r="8" spans="1:13" s="1" customFormat="1" ht="28.5" customHeight="1">
      <c r="A8" s="2">
        <v>6</v>
      </c>
      <c r="B8" s="2" t="s">
        <v>535</v>
      </c>
      <c r="C8" s="13">
        <v>9730821613</v>
      </c>
      <c r="D8" s="13">
        <v>971247007</v>
      </c>
      <c r="E8" s="13" t="s">
        <v>641</v>
      </c>
      <c r="F8" s="13" t="s">
        <v>653</v>
      </c>
      <c r="G8" s="13" t="s">
        <v>676</v>
      </c>
      <c r="H8" s="13">
        <v>9730386979</v>
      </c>
      <c r="I8" s="13" t="s">
        <v>700</v>
      </c>
      <c r="J8" s="13" t="s">
        <v>707</v>
      </c>
      <c r="K8" s="13">
        <v>9730730187</v>
      </c>
      <c r="L8" s="13" t="s">
        <v>1020</v>
      </c>
      <c r="M8" s="13">
        <v>9730588217</v>
      </c>
    </row>
    <row r="9" spans="1:13" s="1" customFormat="1" ht="28.5" customHeight="1">
      <c r="A9" s="2">
        <v>7</v>
      </c>
      <c r="B9" s="2" t="s">
        <v>536</v>
      </c>
      <c r="C9" s="13">
        <v>970777619</v>
      </c>
      <c r="D9" s="13" t="s">
        <v>612</v>
      </c>
      <c r="E9" s="13">
        <v>970779268</v>
      </c>
      <c r="F9" s="13">
        <v>364605669</v>
      </c>
      <c r="G9" s="13">
        <v>978051224</v>
      </c>
      <c r="H9" s="13">
        <v>970779794</v>
      </c>
      <c r="I9" s="13">
        <v>970779742</v>
      </c>
      <c r="J9" s="13">
        <v>978049902</v>
      </c>
      <c r="K9" s="13">
        <v>970779564</v>
      </c>
      <c r="L9" s="13" t="s">
        <v>1021</v>
      </c>
      <c r="M9" s="13">
        <v>9707779512</v>
      </c>
    </row>
    <row r="10" spans="1:13" s="1" customFormat="1" ht="28.5" customHeight="1">
      <c r="A10" s="2">
        <v>8</v>
      </c>
      <c r="B10" s="2" t="s">
        <v>537</v>
      </c>
      <c r="C10" s="13" t="s">
        <v>600</v>
      </c>
      <c r="D10" s="13" t="s">
        <v>613</v>
      </c>
      <c r="E10" s="13" t="s">
        <v>642</v>
      </c>
      <c r="F10" s="13" t="s">
        <v>654</v>
      </c>
      <c r="G10" s="13" t="s">
        <v>677</v>
      </c>
      <c r="H10" s="13" t="s">
        <v>688</v>
      </c>
      <c r="I10" s="13" t="s">
        <v>688</v>
      </c>
      <c r="J10" s="13" t="s">
        <v>654</v>
      </c>
      <c r="K10" s="13" t="s">
        <v>648</v>
      </c>
      <c r="L10" s="13" t="s">
        <v>1022</v>
      </c>
      <c r="M10" s="13" t="s">
        <v>1029</v>
      </c>
    </row>
    <row r="11" spans="1:13" s="1" customFormat="1" ht="28.5" customHeight="1">
      <c r="A11" s="2">
        <v>9</v>
      </c>
      <c r="B11" s="2" t="s">
        <v>538</v>
      </c>
      <c r="C11" s="13" t="s">
        <v>601</v>
      </c>
      <c r="D11" s="13" t="s">
        <v>614</v>
      </c>
      <c r="E11" s="13" t="s">
        <v>643</v>
      </c>
      <c r="F11" s="13" t="s">
        <v>655</v>
      </c>
      <c r="G11" s="13" t="s">
        <v>678</v>
      </c>
      <c r="H11" s="13" t="s">
        <v>689</v>
      </c>
      <c r="I11" s="13" t="s">
        <v>701</v>
      </c>
      <c r="J11" s="13" t="s">
        <v>708</v>
      </c>
      <c r="K11" s="13" t="s">
        <v>1018</v>
      </c>
      <c r="L11" s="13" t="s">
        <v>1023</v>
      </c>
      <c r="M11" s="13" t="s">
        <v>1030</v>
      </c>
    </row>
    <row r="12" spans="1:13" s="1" customFormat="1" ht="33" customHeight="1">
      <c r="A12" s="2">
        <v>10</v>
      </c>
      <c r="B12" s="2" t="s">
        <v>539</v>
      </c>
      <c r="C12" s="13" t="s">
        <v>602</v>
      </c>
      <c r="D12" s="13" t="s">
        <v>615</v>
      </c>
      <c r="E12" s="13" t="s">
        <v>644</v>
      </c>
      <c r="F12" s="13" t="s">
        <v>649</v>
      </c>
      <c r="G12" s="13" t="s">
        <v>649</v>
      </c>
      <c r="H12" s="13" t="s">
        <v>649</v>
      </c>
      <c r="I12" s="13" t="s">
        <v>644</v>
      </c>
      <c r="J12" s="13" t="s">
        <v>649</v>
      </c>
      <c r="K12" s="13" t="s">
        <v>1019</v>
      </c>
      <c r="L12" s="13" t="s">
        <v>649</v>
      </c>
      <c r="M12" s="13" t="s">
        <v>649</v>
      </c>
    </row>
    <row r="13" spans="1:13" s="1" customFormat="1" ht="84.75" customHeight="1">
      <c r="A13" s="2">
        <v>11</v>
      </c>
      <c r="B13" s="2" t="s">
        <v>540</v>
      </c>
      <c r="C13" s="13" t="s">
        <v>872</v>
      </c>
      <c r="D13" s="13" t="s">
        <v>610</v>
      </c>
      <c r="E13" s="13" t="s">
        <v>639</v>
      </c>
      <c r="F13" s="13" t="s">
        <v>656</v>
      </c>
      <c r="G13" s="13" t="s">
        <v>679</v>
      </c>
      <c r="H13" s="13" t="s">
        <v>690</v>
      </c>
      <c r="I13" s="13" t="s">
        <v>702</v>
      </c>
      <c r="J13" s="13" t="s">
        <v>709</v>
      </c>
      <c r="K13" s="13" t="s">
        <v>508</v>
      </c>
      <c r="L13" s="13" t="s">
        <v>1024</v>
      </c>
      <c r="M13" s="13" t="s">
        <v>1031</v>
      </c>
    </row>
    <row r="14" spans="1:13" s="1" customFormat="1" ht="28.5" customHeight="1">
      <c r="A14" s="2">
        <v>12</v>
      </c>
      <c r="B14" s="2" t="s">
        <v>541</v>
      </c>
      <c r="C14" s="13" t="s">
        <v>603</v>
      </c>
      <c r="D14" s="13" t="s">
        <v>131</v>
      </c>
      <c r="E14" s="13" t="s">
        <v>645</v>
      </c>
      <c r="F14" s="13" t="s">
        <v>107</v>
      </c>
      <c r="G14" s="13" t="s">
        <v>131</v>
      </c>
      <c r="H14" s="13" t="s">
        <v>86</v>
      </c>
      <c r="I14" s="13" t="s">
        <v>614</v>
      </c>
      <c r="J14" s="13" t="s">
        <v>131</v>
      </c>
      <c r="K14" s="13" t="s">
        <v>107</v>
      </c>
      <c r="L14" s="13" t="s">
        <v>107</v>
      </c>
      <c r="M14" s="13" t="s">
        <v>107</v>
      </c>
    </row>
    <row r="15" spans="1:13" s="1" customFormat="1" ht="36.75" customHeight="1">
      <c r="A15" s="2">
        <v>13</v>
      </c>
      <c r="B15" s="2" t="s">
        <v>542</v>
      </c>
      <c r="C15" s="13" t="s">
        <v>604</v>
      </c>
      <c r="D15" s="13" t="s">
        <v>616</v>
      </c>
      <c r="E15" s="13" t="s">
        <v>646</v>
      </c>
      <c r="F15" s="13" t="s">
        <v>107</v>
      </c>
      <c r="G15" s="13"/>
      <c r="H15" s="13" t="s">
        <v>86</v>
      </c>
      <c r="I15" s="13" t="s">
        <v>614</v>
      </c>
      <c r="J15" s="13" t="s">
        <v>614</v>
      </c>
      <c r="K15" s="13" t="s">
        <v>107</v>
      </c>
      <c r="L15" s="13" t="s">
        <v>614</v>
      </c>
      <c r="M15" s="13"/>
    </row>
    <row r="16" spans="1:13" s="1" customFormat="1" ht="28.5" customHeight="1">
      <c r="A16" s="2">
        <v>14</v>
      </c>
      <c r="B16" s="2" t="s">
        <v>543</v>
      </c>
      <c r="C16" s="13">
        <v>113</v>
      </c>
      <c r="D16" s="13">
        <v>16</v>
      </c>
      <c r="E16" s="13">
        <v>25</v>
      </c>
      <c r="F16" s="13">
        <v>98</v>
      </c>
      <c r="G16" s="13">
        <v>55</v>
      </c>
      <c r="H16" s="13">
        <v>49</v>
      </c>
      <c r="I16" s="13">
        <v>75</v>
      </c>
      <c r="J16" s="13">
        <v>38</v>
      </c>
      <c r="K16" s="13">
        <v>17</v>
      </c>
      <c r="L16" s="13">
        <v>19</v>
      </c>
      <c r="M16" s="13">
        <v>142</v>
      </c>
    </row>
    <row r="17" spans="1:13" s="1" customFormat="1" ht="28.5" customHeight="1">
      <c r="A17" s="2">
        <v>15</v>
      </c>
      <c r="B17" s="2" t="s">
        <v>544</v>
      </c>
      <c r="C17" s="13" t="s">
        <v>603</v>
      </c>
      <c r="D17" s="13" t="s">
        <v>614</v>
      </c>
      <c r="E17" s="13" t="s">
        <v>614</v>
      </c>
      <c r="F17" s="13">
        <v>875</v>
      </c>
      <c r="G17" s="13">
        <v>330</v>
      </c>
      <c r="H17" s="13">
        <v>45</v>
      </c>
      <c r="I17" s="13">
        <v>117</v>
      </c>
      <c r="J17" s="13">
        <v>79</v>
      </c>
      <c r="K17" s="13" t="s">
        <v>508</v>
      </c>
      <c r="L17" s="13">
        <v>21</v>
      </c>
      <c r="M17" s="13" t="s">
        <v>107</v>
      </c>
    </row>
    <row r="18" spans="1:13" s="1" customFormat="1" ht="28.5" customHeight="1">
      <c r="A18" s="2">
        <v>16</v>
      </c>
      <c r="B18" s="2" t="s">
        <v>545</v>
      </c>
      <c r="C18" s="13" t="s">
        <v>603</v>
      </c>
      <c r="D18" s="13" t="s">
        <v>131</v>
      </c>
      <c r="E18" s="13" t="s">
        <v>131</v>
      </c>
      <c r="F18" s="13" t="s">
        <v>107</v>
      </c>
      <c r="G18" s="13" t="s">
        <v>131</v>
      </c>
      <c r="H18" s="13" t="s">
        <v>86</v>
      </c>
      <c r="I18" s="13" t="s">
        <v>131</v>
      </c>
      <c r="J18" s="13" t="s">
        <v>131</v>
      </c>
      <c r="K18" s="13" t="s">
        <v>107</v>
      </c>
      <c r="L18" s="13" t="s">
        <v>131</v>
      </c>
      <c r="M18" s="13" t="s">
        <v>1032</v>
      </c>
    </row>
    <row r="19" spans="1:13" s="1" customFormat="1" ht="77.25" customHeight="1">
      <c r="A19" s="2">
        <v>17</v>
      </c>
      <c r="B19" s="2" t="s">
        <v>546</v>
      </c>
      <c r="C19" s="13" t="s">
        <v>873</v>
      </c>
      <c r="D19" s="13" t="s">
        <v>131</v>
      </c>
      <c r="E19" s="13" t="s">
        <v>131</v>
      </c>
      <c r="F19" s="13" t="s">
        <v>916</v>
      </c>
      <c r="G19" s="13" t="s">
        <v>680</v>
      </c>
      <c r="H19" s="13" t="s">
        <v>691</v>
      </c>
      <c r="I19" s="13" t="s">
        <v>614</v>
      </c>
      <c r="J19" s="13" t="s">
        <v>131</v>
      </c>
      <c r="K19" s="13" t="s">
        <v>107</v>
      </c>
      <c r="L19" s="13" t="s">
        <v>131</v>
      </c>
      <c r="M19" s="13" t="s">
        <v>1033</v>
      </c>
    </row>
    <row r="20" spans="1:13" s="1" customFormat="1" ht="28.5" customHeight="1">
      <c r="A20" s="565">
        <v>18</v>
      </c>
      <c r="B20" s="2" t="s">
        <v>547</v>
      </c>
      <c r="C20" s="13" t="s">
        <v>603</v>
      </c>
      <c r="D20" s="13" t="s">
        <v>131</v>
      </c>
      <c r="E20" s="13" t="s">
        <v>131</v>
      </c>
      <c r="F20" s="13" t="s">
        <v>107</v>
      </c>
      <c r="G20" s="13" t="s">
        <v>131</v>
      </c>
      <c r="H20" s="13" t="s">
        <v>86</v>
      </c>
      <c r="I20" s="13" t="s">
        <v>614</v>
      </c>
      <c r="J20" s="13" t="s">
        <v>131</v>
      </c>
      <c r="K20" s="13" t="s">
        <v>107</v>
      </c>
      <c r="L20" s="13" t="s">
        <v>131</v>
      </c>
      <c r="M20" s="13" t="s">
        <v>108</v>
      </c>
    </row>
    <row r="21" spans="1:13" s="1" customFormat="1" ht="28.5" customHeight="1">
      <c r="A21" s="565"/>
      <c r="B21" s="2" t="s">
        <v>548</v>
      </c>
      <c r="C21" s="13" t="s">
        <v>603</v>
      </c>
      <c r="D21" s="13" t="s">
        <v>614</v>
      </c>
      <c r="E21" s="13" t="s">
        <v>131</v>
      </c>
      <c r="F21" s="13" t="s">
        <v>107</v>
      </c>
      <c r="G21" s="13"/>
      <c r="H21" s="13" t="s">
        <v>86</v>
      </c>
      <c r="I21" s="13" t="s">
        <v>614</v>
      </c>
      <c r="J21" s="13" t="s">
        <v>131</v>
      </c>
      <c r="K21" s="13" t="s">
        <v>107</v>
      </c>
      <c r="L21" s="13" t="s">
        <v>131</v>
      </c>
      <c r="M21" s="13" t="s">
        <v>1034</v>
      </c>
    </row>
    <row r="22" spans="1:13" s="1" customFormat="1" ht="28.5" customHeight="1">
      <c r="A22" s="565"/>
      <c r="B22" s="2" t="s">
        <v>549</v>
      </c>
      <c r="C22" s="13" t="s">
        <v>603</v>
      </c>
      <c r="D22" s="13" t="s">
        <v>614</v>
      </c>
      <c r="E22" s="13" t="s">
        <v>131</v>
      </c>
      <c r="F22" s="13" t="s">
        <v>107</v>
      </c>
      <c r="G22" s="13"/>
      <c r="H22" s="13" t="s">
        <v>86</v>
      </c>
      <c r="I22" s="13" t="s">
        <v>614</v>
      </c>
      <c r="J22" s="13" t="s">
        <v>131</v>
      </c>
      <c r="K22" s="13" t="s">
        <v>107</v>
      </c>
      <c r="L22" s="13" t="s">
        <v>131</v>
      </c>
      <c r="M22" s="13" t="s">
        <v>1035</v>
      </c>
    </row>
    <row r="23" spans="1:13" s="1" customFormat="1" ht="28.5" customHeight="1">
      <c r="A23" s="2">
        <v>19</v>
      </c>
      <c r="B23" s="2" t="s">
        <v>550</v>
      </c>
      <c r="C23" s="13" t="s">
        <v>603</v>
      </c>
      <c r="D23" s="13" t="s">
        <v>617</v>
      </c>
      <c r="E23" s="13" t="s">
        <v>131</v>
      </c>
      <c r="F23" s="13" t="s">
        <v>107</v>
      </c>
      <c r="G23" s="13" t="s">
        <v>131</v>
      </c>
      <c r="H23" s="13" t="s">
        <v>86</v>
      </c>
      <c r="I23" s="13" t="s">
        <v>614</v>
      </c>
      <c r="J23" s="13" t="s">
        <v>131</v>
      </c>
      <c r="K23" s="13" t="s">
        <v>107</v>
      </c>
      <c r="L23" s="13" t="s">
        <v>131</v>
      </c>
      <c r="M23" s="13" t="s">
        <v>107</v>
      </c>
    </row>
    <row r="24" spans="1:13" s="1" customFormat="1" ht="51" customHeight="1">
      <c r="A24" s="2">
        <v>20</v>
      </c>
      <c r="B24" s="2" t="s">
        <v>551</v>
      </c>
      <c r="C24" s="13" t="s">
        <v>603</v>
      </c>
      <c r="D24" s="13" t="s">
        <v>618</v>
      </c>
      <c r="E24" s="13" t="s">
        <v>131</v>
      </c>
      <c r="F24" s="13" t="s">
        <v>657</v>
      </c>
      <c r="G24" s="13" t="s">
        <v>131</v>
      </c>
      <c r="H24" s="13" t="s">
        <v>86</v>
      </c>
      <c r="I24" s="13" t="s">
        <v>614</v>
      </c>
      <c r="J24" s="13" t="s">
        <v>131</v>
      </c>
      <c r="K24" s="13" t="s">
        <v>107</v>
      </c>
      <c r="L24" s="13" t="s">
        <v>131</v>
      </c>
      <c r="M24" s="13" t="s">
        <v>107</v>
      </c>
    </row>
    <row r="25" spans="1:13" s="1" customFormat="1" ht="28.5" customHeight="1">
      <c r="A25" s="2">
        <v>21</v>
      </c>
      <c r="B25" s="2" t="s">
        <v>552</v>
      </c>
      <c r="C25" s="13" t="s">
        <v>603</v>
      </c>
      <c r="D25" s="13" t="s">
        <v>131</v>
      </c>
      <c r="E25" s="13" t="s">
        <v>131</v>
      </c>
      <c r="F25" s="13" t="s">
        <v>107</v>
      </c>
      <c r="G25" s="13" t="s">
        <v>131</v>
      </c>
      <c r="H25" s="13" t="s">
        <v>87</v>
      </c>
      <c r="I25" s="13" t="s">
        <v>614</v>
      </c>
      <c r="J25" s="13" t="s">
        <v>131</v>
      </c>
      <c r="K25" s="13" t="s">
        <v>107</v>
      </c>
      <c r="L25" s="13" t="s">
        <v>131</v>
      </c>
      <c r="M25" s="13" t="s">
        <v>1036</v>
      </c>
    </row>
    <row r="26" spans="1:13" s="1" customFormat="1" ht="28.5" customHeight="1">
      <c r="A26" s="2">
        <v>22</v>
      </c>
      <c r="B26" s="2" t="s">
        <v>553</v>
      </c>
      <c r="C26" s="13" t="s">
        <v>603</v>
      </c>
      <c r="D26" s="13" t="s">
        <v>131</v>
      </c>
      <c r="E26" s="13" t="s">
        <v>131</v>
      </c>
      <c r="F26" s="13" t="s">
        <v>107</v>
      </c>
      <c r="G26" s="13" t="s">
        <v>131</v>
      </c>
      <c r="H26" s="13" t="s">
        <v>86</v>
      </c>
      <c r="I26" s="13" t="s">
        <v>614</v>
      </c>
      <c r="J26" s="13" t="s">
        <v>131</v>
      </c>
      <c r="K26" s="13" t="s">
        <v>107</v>
      </c>
      <c r="L26" s="13" t="s">
        <v>131</v>
      </c>
      <c r="M26" s="13" t="s">
        <v>107</v>
      </c>
    </row>
    <row r="27" spans="1:13" s="1" customFormat="1" ht="28.5" customHeight="1">
      <c r="A27" s="2">
        <v>23</v>
      </c>
      <c r="B27" s="2" t="s">
        <v>554</v>
      </c>
      <c r="C27" s="13" t="s">
        <v>603</v>
      </c>
      <c r="D27" s="13" t="s">
        <v>619</v>
      </c>
      <c r="E27" s="13" t="s">
        <v>131</v>
      </c>
      <c r="F27" s="13" t="s">
        <v>107</v>
      </c>
      <c r="G27" s="13" t="s">
        <v>131</v>
      </c>
      <c r="H27" s="13" t="s">
        <v>86</v>
      </c>
      <c r="I27" s="13" t="s">
        <v>614</v>
      </c>
      <c r="J27" s="13" t="s">
        <v>131</v>
      </c>
      <c r="K27" s="13" t="s">
        <v>107</v>
      </c>
      <c r="L27" s="13" t="s">
        <v>131</v>
      </c>
      <c r="M27" s="13" t="s">
        <v>107</v>
      </c>
    </row>
    <row r="28" spans="1:13" s="1" customFormat="1" ht="28.5" customHeight="1">
      <c r="A28" s="2">
        <v>24</v>
      </c>
      <c r="B28" s="2" t="s">
        <v>555</v>
      </c>
      <c r="C28" s="13" t="s">
        <v>603</v>
      </c>
      <c r="D28" s="13" t="s">
        <v>620</v>
      </c>
      <c r="E28" s="13" t="s">
        <v>647</v>
      </c>
      <c r="F28" s="13" t="s">
        <v>107</v>
      </c>
      <c r="G28" s="13" t="s">
        <v>131</v>
      </c>
      <c r="H28" s="13" t="s">
        <v>86</v>
      </c>
      <c r="I28" s="13" t="s">
        <v>614</v>
      </c>
      <c r="J28" s="13" t="s">
        <v>131</v>
      </c>
      <c r="K28" s="13" t="s">
        <v>107</v>
      </c>
      <c r="L28" s="13" t="s">
        <v>131</v>
      </c>
      <c r="M28" s="13"/>
    </row>
    <row r="29" spans="1:13" s="1" customFormat="1" ht="28.5" customHeight="1">
      <c r="A29" s="2">
        <v>25</v>
      </c>
      <c r="B29" s="2" t="s">
        <v>556</v>
      </c>
      <c r="C29" s="13" t="s">
        <v>603</v>
      </c>
      <c r="D29" s="13" t="s">
        <v>621</v>
      </c>
      <c r="E29" s="13" t="s">
        <v>131</v>
      </c>
      <c r="F29" s="13" t="s">
        <v>107</v>
      </c>
      <c r="G29" s="13" t="s">
        <v>131</v>
      </c>
      <c r="H29" s="13" t="s">
        <v>87</v>
      </c>
      <c r="I29" s="13" t="s">
        <v>614</v>
      </c>
      <c r="J29" s="13" t="s">
        <v>131</v>
      </c>
      <c r="K29" s="13" t="s">
        <v>107</v>
      </c>
      <c r="L29" s="13" t="s">
        <v>131</v>
      </c>
      <c r="M29" s="13" t="s">
        <v>107</v>
      </c>
    </row>
    <row r="30" spans="1:13" s="1" customFormat="1" ht="28.5" customHeight="1">
      <c r="A30" s="2">
        <v>26</v>
      </c>
      <c r="B30" s="2" t="s">
        <v>557</v>
      </c>
      <c r="C30" s="13" t="s">
        <v>603</v>
      </c>
      <c r="D30" s="13" t="s">
        <v>131</v>
      </c>
      <c r="E30" s="13" t="s">
        <v>131</v>
      </c>
      <c r="F30" s="13" t="s">
        <v>107</v>
      </c>
      <c r="G30" s="13" t="s">
        <v>131</v>
      </c>
      <c r="H30" s="13" t="s">
        <v>87</v>
      </c>
      <c r="I30" s="13" t="s">
        <v>614</v>
      </c>
      <c r="J30" s="13" t="s">
        <v>131</v>
      </c>
      <c r="K30" s="13" t="s">
        <v>107</v>
      </c>
      <c r="L30" s="13" t="s">
        <v>131</v>
      </c>
      <c r="M30" s="13" t="s">
        <v>108</v>
      </c>
    </row>
    <row r="31" spans="1:13" s="1" customFormat="1" ht="28.5" customHeight="1">
      <c r="A31" s="2">
        <v>27</v>
      </c>
      <c r="B31" s="2" t="s">
        <v>558</v>
      </c>
      <c r="C31" s="13" t="s">
        <v>603</v>
      </c>
      <c r="D31" s="13" t="s">
        <v>131</v>
      </c>
      <c r="E31" s="13" t="s">
        <v>131</v>
      </c>
      <c r="F31" s="13" t="s">
        <v>107</v>
      </c>
      <c r="G31" s="13" t="s">
        <v>131</v>
      </c>
      <c r="H31" s="13" t="s">
        <v>86</v>
      </c>
      <c r="I31" s="13" t="s">
        <v>614</v>
      </c>
      <c r="J31" s="13" t="s">
        <v>131</v>
      </c>
      <c r="K31" s="13" t="s">
        <v>107</v>
      </c>
      <c r="L31" s="13" t="s">
        <v>131</v>
      </c>
      <c r="M31" s="13" t="s">
        <v>107</v>
      </c>
    </row>
    <row r="32" spans="1:13" s="1" customFormat="1" ht="28.5" customHeight="1">
      <c r="A32" s="2">
        <v>28</v>
      </c>
      <c r="B32" s="2" t="s">
        <v>559</v>
      </c>
      <c r="C32" s="13" t="s">
        <v>603</v>
      </c>
      <c r="D32" s="13" t="s">
        <v>131</v>
      </c>
      <c r="E32" s="13" t="s">
        <v>131</v>
      </c>
      <c r="F32" s="13" t="s">
        <v>107</v>
      </c>
      <c r="G32" s="13" t="s">
        <v>131</v>
      </c>
      <c r="H32" s="13" t="s">
        <v>86</v>
      </c>
      <c r="I32" s="13" t="s">
        <v>614</v>
      </c>
      <c r="J32" s="13" t="s">
        <v>131</v>
      </c>
      <c r="K32" s="13" t="s">
        <v>107</v>
      </c>
      <c r="L32" s="13" t="s">
        <v>131</v>
      </c>
      <c r="M32" s="13" t="s">
        <v>107</v>
      </c>
    </row>
    <row r="33" spans="1:13" s="1" customFormat="1" ht="39.75" customHeight="1">
      <c r="A33" s="2">
        <v>29</v>
      </c>
      <c r="B33" s="2" t="s">
        <v>560</v>
      </c>
      <c r="C33" s="13" t="s">
        <v>605</v>
      </c>
      <c r="D33" s="13" t="s">
        <v>131</v>
      </c>
      <c r="E33" s="13" t="s">
        <v>131</v>
      </c>
      <c r="F33" s="13" t="s">
        <v>107</v>
      </c>
      <c r="G33" s="13" t="s">
        <v>131</v>
      </c>
      <c r="H33" s="13" t="s">
        <v>86</v>
      </c>
      <c r="I33" s="13" t="s">
        <v>614</v>
      </c>
      <c r="J33" s="13" t="s">
        <v>131</v>
      </c>
      <c r="K33" s="13" t="s">
        <v>107</v>
      </c>
      <c r="L33" s="13" t="s">
        <v>131</v>
      </c>
      <c r="M33" s="13" t="s">
        <v>107</v>
      </c>
    </row>
    <row r="34" spans="1:13" s="1" customFormat="1" ht="53.25" customHeight="1">
      <c r="A34" s="2">
        <v>30</v>
      </c>
      <c r="B34" s="2" t="s">
        <v>561</v>
      </c>
      <c r="C34" s="13" t="s">
        <v>606</v>
      </c>
      <c r="D34" s="13" t="s">
        <v>131</v>
      </c>
      <c r="E34" s="13" t="s">
        <v>975</v>
      </c>
      <c r="F34" s="13" t="s">
        <v>131</v>
      </c>
      <c r="G34" s="13" t="s">
        <v>681</v>
      </c>
      <c r="H34" s="13" t="s">
        <v>86</v>
      </c>
      <c r="I34" s="13" t="s">
        <v>958</v>
      </c>
      <c r="J34" s="13" t="s">
        <v>131</v>
      </c>
      <c r="K34" s="13" t="s">
        <v>107</v>
      </c>
      <c r="L34" s="13" t="s">
        <v>131</v>
      </c>
      <c r="M34" s="13" t="s">
        <v>107</v>
      </c>
    </row>
    <row r="35" spans="1:13" s="1" customFormat="1" ht="28.5" customHeight="1">
      <c r="A35" s="2">
        <v>31</v>
      </c>
      <c r="B35" s="2" t="s">
        <v>562</v>
      </c>
      <c r="C35" s="13" t="s">
        <v>603</v>
      </c>
      <c r="D35" s="13" t="s">
        <v>622</v>
      </c>
      <c r="E35" s="13" t="s">
        <v>131</v>
      </c>
      <c r="F35" s="13" t="s">
        <v>131</v>
      </c>
      <c r="G35" s="13" t="s">
        <v>131</v>
      </c>
      <c r="H35" s="13" t="s">
        <v>86</v>
      </c>
      <c r="I35" s="13" t="s">
        <v>614</v>
      </c>
      <c r="J35" s="13" t="s">
        <v>131</v>
      </c>
      <c r="K35" s="13" t="s">
        <v>107</v>
      </c>
      <c r="L35" s="13" t="s">
        <v>131</v>
      </c>
      <c r="M35" s="13" t="s">
        <v>1037</v>
      </c>
    </row>
    <row r="36" spans="1:13" s="1" customFormat="1" ht="54" customHeight="1">
      <c r="A36" s="2">
        <v>32</v>
      </c>
      <c r="B36" s="2" t="s">
        <v>563</v>
      </c>
      <c r="C36" s="13" t="s">
        <v>607</v>
      </c>
      <c r="D36" s="13" t="s">
        <v>623</v>
      </c>
      <c r="E36" s="13" t="s">
        <v>131</v>
      </c>
      <c r="F36" s="13" t="s">
        <v>131</v>
      </c>
      <c r="G36" s="13" t="s">
        <v>131</v>
      </c>
      <c r="H36" s="13" t="s">
        <v>692</v>
      </c>
      <c r="I36" s="13" t="s">
        <v>703</v>
      </c>
      <c r="J36" s="13" t="s">
        <v>131</v>
      </c>
      <c r="K36" s="13" t="s">
        <v>107</v>
      </c>
      <c r="L36" s="13" t="s">
        <v>131</v>
      </c>
      <c r="M36" s="13" t="s">
        <v>107</v>
      </c>
    </row>
    <row r="37" spans="1:13" s="1" customFormat="1" ht="28.5" customHeight="1">
      <c r="A37" s="2">
        <v>33</v>
      </c>
      <c r="B37" s="2" t="s">
        <v>564</v>
      </c>
      <c r="C37" s="13" t="s">
        <v>603</v>
      </c>
      <c r="D37" s="13" t="s">
        <v>131</v>
      </c>
      <c r="E37" s="13" t="s">
        <v>131</v>
      </c>
      <c r="F37" s="13" t="s">
        <v>658</v>
      </c>
      <c r="G37" s="13" t="s">
        <v>624</v>
      </c>
      <c r="H37" s="13" t="s">
        <v>87</v>
      </c>
      <c r="I37" s="13" t="s">
        <v>614</v>
      </c>
      <c r="J37" s="13" t="s">
        <v>131</v>
      </c>
      <c r="K37" s="13" t="s">
        <v>107</v>
      </c>
      <c r="L37" s="13" t="s">
        <v>131</v>
      </c>
      <c r="M37" s="13" t="s">
        <v>108</v>
      </c>
    </row>
    <row r="38" spans="1:13" s="1" customFormat="1" ht="28.5" customHeight="1">
      <c r="A38" s="2">
        <v>34</v>
      </c>
      <c r="B38" s="2" t="s">
        <v>565</v>
      </c>
      <c r="C38" s="13" t="s">
        <v>603</v>
      </c>
      <c r="D38" s="13" t="s">
        <v>624</v>
      </c>
      <c r="E38" s="13" t="s">
        <v>131</v>
      </c>
      <c r="F38" s="13" t="s">
        <v>107</v>
      </c>
      <c r="G38" s="13" t="s">
        <v>131</v>
      </c>
      <c r="H38" s="13" t="s">
        <v>86</v>
      </c>
      <c r="I38" s="13" t="s">
        <v>614</v>
      </c>
      <c r="J38" s="13" t="s">
        <v>131</v>
      </c>
      <c r="K38" s="13" t="s">
        <v>107</v>
      </c>
      <c r="L38" s="13" t="s">
        <v>1025</v>
      </c>
      <c r="M38" s="13" t="s">
        <v>1052</v>
      </c>
    </row>
    <row r="39" spans="1:13" s="1" customFormat="1" ht="28.5" customHeight="1">
      <c r="A39" s="2">
        <v>35</v>
      </c>
      <c r="B39" s="2" t="s">
        <v>566</v>
      </c>
      <c r="C39" s="13" t="s">
        <v>608</v>
      </c>
      <c r="D39" s="13" t="s">
        <v>131</v>
      </c>
      <c r="E39" s="13" t="s">
        <v>131</v>
      </c>
      <c r="F39" s="13" t="s">
        <v>107</v>
      </c>
      <c r="G39" s="13" t="s">
        <v>131</v>
      </c>
      <c r="H39" s="13" t="s">
        <v>86</v>
      </c>
      <c r="I39" s="13" t="s">
        <v>614</v>
      </c>
      <c r="J39" s="13" t="s">
        <v>131</v>
      </c>
      <c r="K39" s="13" t="s">
        <v>107</v>
      </c>
      <c r="L39" s="13" t="s">
        <v>131</v>
      </c>
      <c r="M39" s="13" t="s">
        <v>107</v>
      </c>
    </row>
    <row r="40" spans="1:13" s="1" customFormat="1" ht="28.5" customHeight="1">
      <c r="A40" s="2">
        <v>36</v>
      </c>
      <c r="B40" s="2" t="s">
        <v>567</v>
      </c>
      <c r="C40" s="13" t="s">
        <v>603</v>
      </c>
      <c r="D40" s="13" t="s">
        <v>131</v>
      </c>
      <c r="E40" s="13" t="s">
        <v>131</v>
      </c>
      <c r="F40" s="13" t="s">
        <v>107</v>
      </c>
      <c r="G40" s="13" t="s">
        <v>131</v>
      </c>
      <c r="H40" s="13" t="s">
        <v>86</v>
      </c>
      <c r="I40" s="13" t="s">
        <v>614</v>
      </c>
      <c r="J40" s="13" t="s">
        <v>131</v>
      </c>
      <c r="K40" s="13" t="s">
        <v>107</v>
      </c>
      <c r="L40" s="13" t="s">
        <v>131</v>
      </c>
      <c r="M40" s="13" t="s">
        <v>107</v>
      </c>
    </row>
    <row r="41" spans="1:13" s="1" customFormat="1" ht="28.5" customHeight="1">
      <c r="A41" s="2">
        <v>37</v>
      </c>
      <c r="B41" s="2" t="s">
        <v>568</v>
      </c>
      <c r="C41" s="13" t="s">
        <v>603</v>
      </c>
      <c r="D41" s="13" t="s">
        <v>131</v>
      </c>
      <c r="E41" s="13" t="s">
        <v>131</v>
      </c>
      <c r="F41" s="13" t="s">
        <v>107</v>
      </c>
      <c r="G41" s="13" t="s">
        <v>131</v>
      </c>
      <c r="H41" s="13" t="s">
        <v>86</v>
      </c>
      <c r="I41" s="13" t="s">
        <v>614</v>
      </c>
      <c r="J41" s="13" t="s">
        <v>131</v>
      </c>
      <c r="K41" s="13" t="s">
        <v>107</v>
      </c>
      <c r="L41" s="13" t="s">
        <v>131</v>
      </c>
      <c r="M41" s="13" t="s">
        <v>107</v>
      </c>
    </row>
    <row r="42" spans="1:13" s="1" customFormat="1" ht="69.75" customHeight="1">
      <c r="A42" s="2">
        <v>38</v>
      </c>
      <c r="B42" s="2" t="s">
        <v>569</v>
      </c>
      <c r="C42" s="13" t="s">
        <v>603</v>
      </c>
      <c r="D42" s="13" t="s">
        <v>131</v>
      </c>
      <c r="E42" s="13" t="s">
        <v>131</v>
      </c>
      <c r="F42" s="13" t="s">
        <v>659</v>
      </c>
      <c r="G42" s="13" t="s">
        <v>131</v>
      </c>
      <c r="H42" s="13" t="s">
        <v>86</v>
      </c>
      <c r="I42" s="13" t="s">
        <v>614</v>
      </c>
      <c r="J42" s="13" t="s">
        <v>131</v>
      </c>
      <c r="K42" s="13" t="s">
        <v>107</v>
      </c>
      <c r="L42" s="13" t="s">
        <v>131</v>
      </c>
      <c r="M42" s="13" t="s">
        <v>107</v>
      </c>
    </row>
  </sheetData>
  <sheetProtection/>
  <mergeCells count="2">
    <mergeCell ref="A20:A22"/>
    <mergeCell ref="A3:B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18"/>
  <sheetViews>
    <sheetView tabSelected="1" zoomScale="70" zoomScaleNormal="70" zoomScalePageLayoutView="0" workbookViewId="0" topLeftCell="O111">
      <selection activeCell="V124" sqref="V124"/>
    </sheetView>
  </sheetViews>
  <sheetFormatPr defaultColWidth="9.140625" defaultRowHeight="12.75"/>
  <cols>
    <col min="1" max="1" width="3.7109375" style="59" customWidth="1"/>
    <col min="2" max="2" width="17.28125" style="59" customWidth="1"/>
    <col min="3" max="3" width="11.8515625" style="59" customWidth="1"/>
    <col min="4" max="4" width="8.140625" style="59" customWidth="1"/>
    <col min="5" max="5" width="24.28125" style="59" customWidth="1"/>
    <col min="6" max="6" width="11.8515625" style="59" customWidth="1"/>
    <col min="7" max="7" width="11.7109375" style="59" customWidth="1"/>
    <col min="8" max="8" width="14.57421875" style="59" customWidth="1"/>
    <col min="9" max="9" width="20.28125" style="59" customWidth="1"/>
    <col min="10" max="10" width="16.7109375" style="59" customWidth="1"/>
    <col min="11" max="11" width="13.421875" style="59" customWidth="1"/>
    <col min="12" max="13" width="9.421875" style="59" bestFit="1" customWidth="1"/>
    <col min="14" max="14" width="10.57421875" style="59" bestFit="1" customWidth="1"/>
    <col min="15" max="15" width="9.28125" style="59" bestFit="1" customWidth="1"/>
    <col min="16" max="16" width="10.00390625" style="59" customWidth="1"/>
    <col min="17" max="17" width="9.8515625" style="59" customWidth="1"/>
    <col min="18" max="18" width="30.140625" style="59" customWidth="1"/>
    <col min="19" max="19" width="22.140625" style="59" customWidth="1"/>
    <col min="20" max="20" width="47.57421875" style="81" customWidth="1"/>
    <col min="21" max="16384" width="9.140625" style="59" customWidth="1"/>
  </cols>
  <sheetData>
    <row r="1" spans="1:20" ht="27" customHeight="1" thickBot="1">
      <c r="A1" s="575" t="s">
        <v>60</v>
      </c>
      <c r="B1" s="576"/>
      <c r="C1" s="576"/>
      <c r="D1" s="576"/>
      <c r="E1" s="576"/>
      <c r="F1" s="576"/>
      <c r="G1" s="576"/>
      <c r="H1" s="576"/>
      <c r="I1" s="576"/>
      <c r="J1" s="576"/>
      <c r="K1" s="576"/>
      <c r="L1" s="576"/>
      <c r="M1" s="576"/>
      <c r="N1" s="576"/>
      <c r="O1" s="576"/>
      <c r="P1" s="576"/>
      <c r="Q1" s="576"/>
      <c r="R1" s="576"/>
      <c r="S1" s="576"/>
      <c r="T1" s="576"/>
    </row>
    <row r="2" spans="1:20" ht="23.25" customHeight="1">
      <c r="A2" s="592" t="s">
        <v>50</v>
      </c>
      <c r="B2" s="587" t="s">
        <v>100</v>
      </c>
      <c r="C2" s="587" t="s">
        <v>62</v>
      </c>
      <c r="D2" s="587" t="s">
        <v>63</v>
      </c>
      <c r="E2" s="587" t="s">
        <v>64</v>
      </c>
      <c r="F2" s="590" t="s">
        <v>65</v>
      </c>
      <c r="G2" s="587" t="s">
        <v>66</v>
      </c>
      <c r="H2" s="590" t="s">
        <v>20</v>
      </c>
      <c r="I2" s="590" t="s">
        <v>67</v>
      </c>
      <c r="J2" s="590" t="s">
        <v>68</v>
      </c>
      <c r="K2" s="590" t="s">
        <v>69</v>
      </c>
      <c r="L2" s="587" t="s">
        <v>70</v>
      </c>
      <c r="M2" s="587" t="s">
        <v>71</v>
      </c>
      <c r="N2" s="590" t="s">
        <v>72</v>
      </c>
      <c r="O2" s="587" t="s">
        <v>73</v>
      </c>
      <c r="P2" s="587" t="s">
        <v>74</v>
      </c>
      <c r="Q2" s="587" t="s">
        <v>75</v>
      </c>
      <c r="R2" s="587"/>
      <c r="S2" s="587"/>
      <c r="T2" s="586" t="s">
        <v>1422</v>
      </c>
    </row>
    <row r="3" spans="1:20" ht="85.5" customHeight="1" thickBot="1">
      <c r="A3" s="581"/>
      <c r="B3" s="582"/>
      <c r="C3" s="582"/>
      <c r="D3" s="582"/>
      <c r="E3" s="582"/>
      <c r="F3" s="591"/>
      <c r="G3" s="582"/>
      <c r="H3" s="591"/>
      <c r="I3" s="591"/>
      <c r="J3" s="591"/>
      <c r="K3" s="591"/>
      <c r="L3" s="582"/>
      <c r="M3" s="582"/>
      <c r="N3" s="591"/>
      <c r="O3" s="582"/>
      <c r="P3" s="582"/>
      <c r="Q3" s="62" t="s">
        <v>76</v>
      </c>
      <c r="R3" s="62" t="s">
        <v>77</v>
      </c>
      <c r="S3" s="62" t="s">
        <v>78</v>
      </c>
      <c r="T3" s="586"/>
    </row>
    <row r="4" spans="1:20" ht="107.25" customHeight="1">
      <c r="A4" s="63" t="s">
        <v>56</v>
      </c>
      <c r="B4" s="64" t="s">
        <v>59</v>
      </c>
      <c r="C4" s="64" t="s">
        <v>846</v>
      </c>
      <c r="D4" s="64" t="s">
        <v>571</v>
      </c>
      <c r="E4" s="16" t="s">
        <v>81</v>
      </c>
      <c r="F4" s="16" t="s">
        <v>82</v>
      </c>
      <c r="G4" s="64" t="s">
        <v>83</v>
      </c>
      <c r="H4" s="65"/>
      <c r="I4" s="64" t="s">
        <v>84</v>
      </c>
      <c r="J4" s="64" t="s">
        <v>85</v>
      </c>
      <c r="K4" s="64" t="s">
        <v>86</v>
      </c>
      <c r="L4" s="66">
        <v>3729.56</v>
      </c>
      <c r="M4" s="66">
        <v>929.71</v>
      </c>
      <c r="N4" s="64" t="s">
        <v>80</v>
      </c>
      <c r="O4" s="64">
        <v>4</v>
      </c>
      <c r="P4" s="64" t="s">
        <v>87</v>
      </c>
      <c r="Q4" s="64" t="s">
        <v>88</v>
      </c>
      <c r="R4" s="64" t="s">
        <v>89</v>
      </c>
      <c r="S4" s="64" t="s">
        <v>90</v>
      </c>
      <c r="T4" s="61">
        <v>13134887.61</v>
      </c>
    </row>
    <row r="5" spans="1:20" ht="107.25" customHeight="1">
      <c r="A5" s="63" t="s">
        <v>57</v>
      </c>
      <c r="B5" s="64" t="s">
        <v>575</v>
      </c>
      <c r="C5" s="64" t="s">
        <v>570</v>
      </c>
      <c r="D5" s="64">
        <v>1907</v>
      </c>
      <c r="E5" s="16" t="s">
        <v>576</v>
      </c>
      <c r="F5" s="16" t="s">
        <v>577</v>
      </c>
      <c r="G5" s="64" t="s">
        <v>572</v>
      </c>
      <c r="H5" s="66">
        <v>1141913.87</v>
      </c>
      <c r="I5" s="64"/>
      <c r="J5" s="67"/>
      <c r="K5" s="64" t="s">
        <v>131</v>
      </c>
      <c r="L5" s="66"/>
      <c r="M5" s="66">
        <v>3266</v>
      </c>
      <c r="N5" s="64"/>
      <c r="O5" s="64">
        <v>3</v>
      </c>
      <c r="P5" s="64" t="s">
        <v>87</v>
      </c>
      <c r="Q5" s="13" t="s">
        <v>97</v>
      </c>
      <c r="R5" s="64" t="s">
        <v>573</v>
      </c>
      <c r="S5" s="64" t="s">
        <v>574</v>
      </c>
      <c r="T5" s="68">
        <v>1141913.87</v>
      </c>
    </row>
    <row r="6" spans="1:20" ht="107.25" customHeight="1">
      <c r="A6" s="63">
        <v>3</v>
      </c>
      <c r="B6" s="64" t="s">
        <v>865</v>
      </c>
      <c r="C6" s="64" t="s">
        <v>866</v>
      </c>
      <c r="D6" s="64"/>
      <c r="E6" s="16" t="s">
        <v>576</v>
      </c>
      <c r="F6" s="16" t="s">
        <v>577</v>
      </c>
      <c r="G6" s="64" t="s">
        <v>870</v>
      </c>
      <c r="H6" s="66">
        <v>664533.77</v>
      </c>
      <c r="I6" s="64"/>
      <c r="J6" s="64" t="s">
        <v>867</v>
      </c>
      <c r="K6" s="64" t="s">
        <v>131</v>
      </c>
      <c r="L6" s="66">
        <v>264.4</v>
      </c>
      <c r="M6" s="66">
        <v>660</v>
      </c>
      <c r="N6" s="64"/>
      <c r="O6" s="64"/>
      <c r="P6" s="64"/>
      <c r="Q6" s="13" t="s">
        <v>869</v>
      </c>
      <c r="R6" s="64"/>
      <c r="S6" s="64"/>
      <c r="T6" s="68">
        <v>664533.77</v>
      </c>
    </row>
    <row r="7" spans="1:20" ht="107.25" customHeight="1">
      <c r="A7" s="63">
        <v>4</v>
      </c>
      <c r="B7" s="64" t="s">
        <v>863</v>
      </c>
      <c r="C7" s="64" t="s">
        <v>864</v>
      </c>
      <c r="D7" s="64"/>
      <c r="E7" s="16" t="s">
        <v>576</v>
      </c>
      <c r="F7" s="16" t="s">
        <v>577</v>
      </c>
      <c r="G7" s="64" t="s">
        <v>871</v>
      </c>
      <c r="H7" s="66">
        <v>63547.98</v>
      </c>
      <c r="I7" s="64"/>
      <c r="J7" s="64" t="s">
        <v>862</v>
      </c>
      <c r="K7" s="64" t="s">
        <v>131</v>
      </c>
      <c r="L7" s="66"/>
      <c r="M7" s="66">
        <v>201</v>
      </c>
      <c r="N7" s="64"/>
      <c r="O7" s="64">
        <v>2</v>
      </c>
      <c r="P7" s="64" t="s">
        <v>131</v>
      </c>
      <c r="Q7" s="13" t="s">
        <v>868</v>
      </c>
      <c r="R7" s="64"/>
      <c r="S7" s="64"/>
      <c r="T7" s="68">
        <v>63547.98</v>
      </c>
    </row>
    <row r="8" spans="1:20" ht="39.75">
      <c r="A8" s="69">
        <v>5</v>
      </c>
      <c r="B8" s="13" t="s">
        <v>91</v>
      </c>
      <c r="C8" s="64" t="s">
        <v>79</v>
      </c>
      <c r="D8" s="13">
        <v>1905</v>
      </c>
      <c r="E8" s="70" t="s">
        <v>92</v>
      </c>
      <c r="F8" s="70" t="s">
        <v>93</v>
      </c>
      <c r="G8" s="13" t="s">
        <v>94</v>
      </c>
      <c r="H8" s="13"/>
      <c r="I8" s="13" t="s">
        <v>95</v>
      </c>
      <c r="J8" s="13" t="s">
        <v>96</v>
      </c>
      <c r="K8" s="13" t="s">
        <v>86</v>
      </c>
      <c r="L8" s="68">
        <v>675</v>
      </c>
      <c r="M8" s="68">
        <v>206</v>
      </c>
      <c r="N8" s="68">
        <v>2604</v>
      </c>
      <c r="O8" s="13">
        <v>4</v>
      </c>
      <c r="P8" s="13" t="s">
        <v>87</v>
      </c>
      <c r="Q8" s="13" t="s">
        <v>97</v>
      </c>
      <c r="R8" s="13" t="s">
        <v>98</v>
      </c>
      <c r="S8" s="13" t="s">
        <v>99</v>
      </c>
      <c r="T8" s="61">
        <v>2025000</v>
      </c>
    </row>
    <row r="9" spans="1:20" ht="30">
      <c r="A9" s="63">
        <v>6</v>
      </c>
      <c r="B9" s="13" t="s">
        <v>406</v>
      </c>
      <c r="C9" s="13"/>
      <c r="D9" s="13"/>
      <c r="E9" s="70" t="s">
        <v>411</v>
      </c>
      <c r="F9" s="70"/>
      <c r="G9" s="13" t="s">
        <v>408</v>
      </c>
      <c r="H9" s="13"/>
      <c r="I9" s="13" t="s">
        <v>410</v>
      </c>
      <c r="J9" s="13" t="s">
        <v>412</v>
      </c>
      <c r="K9" s="13" t="s">
        <v>131</v>
      </c>
      <c r="L9" s="71">
        <v>15.9</v>
      </c>
      <c r="M9" s="71"/>
      <c r="N9" s="71"/>
      <c r="O9" s="71"/>
      <c r="P9" s="71" t="s">
        <v>107</v>
      </c>
      <c r="Q9" s="71" t="s">
        <v>175</v>
      </c>
      <c r="R9" s="71"/>
      <c r="S9" s="71"/>
      <c r="T9" s="72">
        <v>23850</v>
      </c>
    </row>
    <row r="10" spans="1:20" ht="30">
      <c r="A10" s="69">
        <v>7</v>
      </c>
      <c r="B10" s="13" t="s">
        <v>406</v>
      </c>
      <c r="C10" s="13"/>
      <c r="D10" s="13"/>
      <c r="E10" s="70" t="s">
        <v>411</v>
      </c>
      <c r="F10" s="70"/>
      <c r="G10" s="13" t="s">
        <v>407</v>
      </c>
      <c r="H10" s="13"/>
      <c r="I10" s="13" t="s">
        <v>409</v>
      </c>
      <c r="J10" s="13" t="s">
        <v>412</v>
      </c>
      <c r="K10" s="13" t="s">
        <v>131</v>
      </c>
      <c r="L10" s="71">
        <v>14.7</v>
      </c>
      <c r="M10" s="71"/>
      <c r="N10" s="71"/>
      <c r="O10" s="71"/>
      <c r="P10" s="71" t="s">
        <v>107</v>
      </c>
      <c r="Q10" s="71" t="s">
        <v>175</v>
      </c>
      <c r="R10" s="71"/>
      <c r="S10" s="71"/>
      <c r="T10" s="72">
        <v>22050</v>
      </c>
    </row>
    <row r="11" spans="1:20" ht="30">
      <c r="A11" s="63">
        <v>8</v>
      </c>
      <c r="B11" s="13" t="s">
        <v>406</v>
      </c>
      <c r="C11" s="13"/>
      <c r="D11" s="13"/>
      <c r="E11" s="70" t="s">
        <v>411</v>
      </c>
      <c r="F11" s="70"/>
      <c r="G11" s="13" t="s">
        <v>407</v>
      </c>
      <c r="H11" s="13"/>
      <c r="I11" s="13" t="s">
        <v>409</v>
      </c>
      <c r="J11" s="13" t="s">
        <v>412</v>
      </c>
      <c r="K11" s="13" t="s">
        <v>131</v>
      </c>
      <c r="L11" s="71">
        <v>14.7</v>
      </c>
      <c r="M11" s="71"/>
      <c r="N11" s="71"/>
      <c r="O11" s="71"/>
      <c r="P11" s="71" t="s">
        <v>107</v>
      </c>
      <c r="Q11" s="71" t="s">
        <v>175</v>
      </c>
      <c r="R11" s="71"/>
      <c r="S11" s="71"/>
      <c r="T11" s="72">
        <v>22050</v>
      </c>
    </row>
    <row r="12" spans="1:20" ht="21.75" customHeight="1" thickBot="1">
      <c r="A12" s="581" t="s">
        <v>51</v>
      </c>
      <c r="B12" s="582"/>
      <c r="C12" s="582"/>
      <c r="D12" s="582"/>
      <c r="E12" s="73"/>
      <c r="F12" s="73"/>
      <c r="G12" s="74"/>
      <c r="H12" s="74"/>
      <c r="I12" s="74"/>
      <c r="J12" s="74"/>
      <c r="K12" s="74"/>
      <c r="L12" s="74"/>
      <c r="M12" s="74"/>
      <c r="N12" s="74"/>
      <c r="O12" s="74"/>
      <c r="P12" s="74"/>
      <c r="Q12" s="74"/>
      <c r="R12" s="74"/>
      <c r="S12" s="74"/>
      <c r="T12" s="75">
        <f>SUM(T4:T11)</f>
        <v>17097833.23</v>
      </c>
    </row>
    <row r="14" spans="1:20" ht="28.5" customHeight="1">
      <c r="A14" s="575" t="s">
        <v>18</v>
      </c>
      <c r="B14" s="576"/>
      <c r="C14" s="576"/>
      <c r="D14" s="576"/>
      <c r="E14" s="576"/>
      <c r="F14" s="576"/>
      <c r="G14" s="576"/>
      <c r="H14" s="576"/>
      <c r="I14" s="576"/>
      <c r="J14" s="576"/>
      <c r="K14" s="576"/>
      <c r="L14" s="576"/>
      <c r="M14" s="576"/>
      <c r="N14" s="576"/>
      <c r="O14" s="576"/>
      <c r="P14" s="576"/>
      <c r="Q14" s="576"/>
      <c r="R14" s="576"/>
      <c r="S14" s="576"/>
      <c r="T14" s="576"/>
    </row>
    <row r="15" spans="1:20" s="78" customFormat="1" ht="9.75">
      <c r="A15" s="578" t="s">
        <v>50</v>
      </c>
      <c r="B15" s="578" t="s">
        <v>120</v>
      </c>
      <c r="C15" s="578" t="s">
        <v>62</v>
      </c>
      <c r="D15" s="578" t="s">
        <v>63</v>
      </c>
      <c r="E15" s="578" t="s">
        <v>64</v>
      </c>
      <c r="F15" s="580" t="s">
        <v>65</v>
      </c>
      <c r="G15" s="578" t="s">
        <v>66</v>
      </c>
      <c r="H15" s="77"/>
      <c r="I15" s="580" t="s">
        <v>67</v>
      </c>
      <c r="J15" s="577" t="s">
        <v>68</v>
      </c>
      <c r="K15" s="577" t="s">
        <v>69</v>
      </c>
      <c r="L15" s="579" t="s">
        <v>70</v>
      </c>
      <c r="M15" s="579" t="s">
        <v>71</v>
      </c>
      <c r="N15" s="577" t="s">
        <v>72</v>
      </c>
      <c r="O15" s="579" t="s">
        <v>73</v>
      </c>
      <c r="P15" s="579" t="s">
        <v>74</v>
      </c>
      <c r="Q15" s="579" t="s">
        <v>75</v>
      </c>
      <c r="R15" s="579"/>
      <c r="S15" s="579"/>
      <c r="T15" s="586" t="s">
        <v>1454</v>
      </c>
    </row>
    <row r="16" spans="1:20" s="78" customFormat="1" ht="66" customHeight="1">
      <c r="A16" s="579"/>
      <c r="B16" s="579"/>
      <c r="C16" s="579"/>
      <c r="D16" s="579"/>
      <c r="E16" s="579"/>
      <c r="F16" s="578"/>
      <c r="G16" s="579"/>
      <c r="H16" s="76"/>
      <c r="I16" s="578"/>
      <c r="J16" s="578"/>
      <c r="K16" s="578"/>
      <c r="L16" s="579"/>
      <c r="M16" s="579"/>
      <c r="N16" s="578"/>
      <c r="O16" s="579"/>
      <c r="P16" s="579"/>
      <c r="Q16" s="14" t="s">
        <v>76</v>
      </c>
      <c r="R16" s="14" t="s">
        <v>77</v>
      </c>
      <c r="S16" s="14" t="s">
        <v>78</v>
      </c>
      <c r="T16" s="586"/>
    </row>
    <row r="17" spans="1:20" ht="136.5" customHeight="1">
      <c r="A17" s="64">
        <v>1</v>
      </c>
      <c r="B17" s="64" t="s">
        <v>122</v>
      </c>
      <c r="C17" s="64" t="s">
        <v>123</v>
      </c>
      <c r="D17" s="64" t="s">
        <v>124</v>
      </c>
      <c r="E17" s="16" t="s">
        <v>625</v>
      </c>
      <c r="F17" s="16" t="s">
        <v>125</v>
      </c>
      <c r="G17" s="64" t="s">
        <v>358</v>
      </c>
      <c r="H17" s="64"/>
      <c r="I17" s="64" t="s">
        <v>126</v>
      </c>
      <c r="J17" s="64" t="s">
        <v>127</v>
      </c>
      <c r="K17" s="64" t="s">
        <v>107</v>
      </c>
      <c r="L17" s="13" t="s">
        <v>1423</v>
      </c>
      <c r="M17" s="13" t="s">
        <v>1424</v>
      </c>
      <c r="N17" s="13" t="s">
        <v>1425</v>
      </c>
      <c r="O17" s="71">
        <v>1</v>
      </c>
      <c r="P17" s="71" t="s">
        <v>107</v>
      </c>
      <c r="Q17" s="13" t="s">
        <v>128</v>
      </c>
      <c r="R17" s="13" t="s">
        <v>128</v>
      </c>
      <c r="S17" s="13" t="s">
        <v>129</v>
      </c>
      <c r="T17" s="72">
        <v>900000</v>
      </c>
    </row>
    <row r="18" spans="1:20" ht="136.5" customHeight="1">
      <c r="A18" s="561">
        <v>2</v>
      </c>
      <c r="B18" s="562" t="s">
        <v>1451</v>
      </c>
      <c r="C18" s="562" t="s">
        <v>1452</v>
      </c>
      <c r="D18" s="562" t="s">
        <v>1453</v>
      </c>
      <c r="E18" s="563"/>
      <c r="F18" s="563"/>
      <c r="G18" s="562"/>
      <c r="H18" s="562"/>
      <c r="I18" s="562"/>
      <c r="J18" s="562"/>
      <c r="K18" s="562"/>
      <c r="L18" s="564"/>
      <c r="M18" s="564"/>
      <c r="N18" s="564"/>
      <c r="O18" s="424"/>
      <c r="P18" s="424"/>
      <c r="Q18" s="564"/>
      <c r="R18" s="564"/>
      <c r="S18" s="564"/>
      <c r="T18" s="123">
        <v>17378254.29</v>
      </c>
    </row>
    <row r="19" spans="1:20" ht="21.75" customHeight="1" thickBot="1">
      <c r="A19" s="581" t="s">
        <v>51</v>
      </c>
      <c r="B19" s="582"/>
      <c r="C19" s="582"/>
      <c r="D19" s="582"/>
      <c r="E19" s="73"/>
      <c r="F19" s="73"/>
      <c r="G19" s="74"/>
      <c r="H19" s="74"/>
      <c r="I19" s="74"/>
      <c r="J19" s="74"/>
      <c r="K19" s="74"/>
      <c r="L19" s="74">
        <v>488.69</v>
      </c>
      <c r="M19" s="74"/>
      <c r="N19" s="74"/>
      <c r="O19" s="74"/>
      <c r="P19" s="74"/>
      <c r="Q19" s="74"/>
      <c r="R19" s="74"/>
      <c r="S19" s="74"/>
      <c r="T19" s="75">
        <f>SUM(T17:T18)</f>
        <v>18278254.29</v>
      </c>
    </row>
    <row r="21" spans="3:5" ht="10.5" customHeight="1">
      <c r="C21" s="79"/>
      <c r="D21" s="79"/>
      <c r="E21" s="80"/>
    </row>
    <row r="22" spans="1:20" ht="27" customHeight="1">
      <c r="A22" s="575" t="s">
        <v>477</v>
      </c>
      <c r="B22" s="576"/>
      <c r="C22" s="576"/>
      <c r="D22" s="576"/>
      <c r="E22" s="576"/>
      <c r="F22" s="576"/>
      <c r="G22" s="576"/>
      <c r="H22" s="576"/>
      <c r="I22" s="576"/>
      <c r="J22" s="576"/>
      <c r="K22" s="576"/>
      <c r="L22" s="576"/>
      <c r="M22" s="576"/>
      <c r="N22" s="576"/>
      <c r="O22" s="576"/>
      <c r="P22" s="576"/>
      <c r="Q22" s="576"/>
      <c r="R22" s="576"/>
      <c r="S22" s="576"/>
      <c r="T22" s="576"/>
    </row>
    <row r="23" spans="1:20" s="78" customFormat="1" ht="30" customHeight="1">
      <c r="A23" s="578" t="s">
        <v>50</v>
      </c>
      <c r="B23" s="578" t="s">
        <v>120</v>
      </c>
      <c r="C23" s="578" t="s">
        <v>62</v>
      </c>
      <c r="D23" s="578" t="s">
        <v>63</v>
      </c>
      <c r="E23" s="578" t="s">
        <v>64</v>
      </c>
      <c r="F23" s="580" t="s">
        <v>65</v>
      </c>
      <c r="G23" s="578" t="s">
        <v>66</v>
      </c>
      <c r="H23" s="77"/>
      <c r="I23" s="580" t="s">
        <v>67</v>
      </c>
      <c r="J23" s="580" t="s">
        <v>68</v>
      </c>
      <c r="K23" s="577" t="s">
        <v>69</v>
      </c>
      <c r="L23" s="579" t="s">
        <v>70</v>
      </c>
      <c r="M23" s="579" t="s">
        <v>71</v>
      </c>
      <c r="N23" s="577" t="s">
        <v>72</v>
      </c>
      <c r="O23" s="579" t="s">
        <v>73</v>
      </c>
      <c r="P23" s="579" t="s">
        <v>74</v>
      </c>
      <c r="Q23" s="579" t="s">
        <v>75</v>
      </c>
      <c r="R23" s="579"/>
      <c r="S23" s="579"/>
      <c r="T23" s="586" t="s">
        <v>468</v>
      </c>
    </row>
    <row r="24" spans="1:20" s="78" customFormat="1" ht="76.5" customHeight="1">
      <c r="A24" s="579"/>
      <c r="B24" s="579"/>
      <c r="C24" s="579"/>
      <c r="D24" s="579"/>
      <c r="E24" s="579"/>
      <c r="F24" s="578"/>
      <c r="G24" s="579"/>
      <c r="H24" s="76"/>
      <c r="I24" s="578"/>
      <c r="J24" s="578"/>
      <c r="K24" s="578"/>
      <c r="L24" s="579"/>
      <c r="M24" s="579"/>
      <c r="N24" s="578"/>
      <c r="O24" s="579"/>
      <c r="P24" s="579"/>
      <c r="Q24" s="14" t="s">
        <v>76</v>
      </c>
      <c r="R24" s="14" t="s">
        <v>77</v>
      </c>
      <c r="S24" s="14" t="s">
        <v>78</v>
      </c>
      <c r="T24" s="586"/>
    </row>
    <row r="25" spans="1:20" ht="93.75" customHeight="1">
      <c r="A25" s="65" t="s">
        <v>56</v>
      </c>
      <c r="B25" s="65" t="s">
        <v>132</v>
      </c>
      <c r="C25" s="65" t="s">
        <v>133</v>
      </c>
      <c r="D25" s="65" t="s">
        <v>361</v>
      </c>
      <c r="E25" s="82" t="s">
        <v>134</v>
      </c>
      <c r="F25" s="82" t="s">
        <v>135</v>
      </c>
      <c r="G25" s="65" t="s">
        <v>136</v>
      </c>
      <c r="H25" s="65"/>
      <c r="I25" s="65" t="s">
        <v>137</v>
      </c>
      <c r="J25" s="65" t="s">
        <v>138</v>
      </c>
      <c r="K25" s="65" t="s">
        <v>107</v>
      </c>
      <c r="L25" s="83">
        <v>2367</v>
      </c>
      <c r="M25" s="83">
        <v>1074</v>
      </c>
      <c r="N25" s="83">
        <v>8286</v>
      </c>
      <c r="O25" s="83">
        <v>2</v>
      </c>
      <c r="P25" s="83" t="s">
        <v>107</v>
      </c>
      <c r="Q25" s="84" t="s">
        <v>139</v>
      </c>
      <c r="R25" s="83" t="s">
        <v>140</v>
      </c>
      <c r="S25" s="85" t="s">
        <v>141</v>
      </c>
      <c r="T25" s="86">
        <v>7101000</v>
      </c>
    </row>
    <row r="26" spans="1:20" ht="58.5" customHeight="1">
      <c r="A26" s="85" t="s">
        <v>57</v>
      </c>
      <c r="B26" s="85" t="s">
        <v>142</v>
      </c>
      <c r="C26" s="65" t="s">
        <v>133</v>
      </c>
      <c r="D26" s="85" t="s">
        <v>143</v>
      </c>
      <c r="E26" s="82" t="s">
        <v>144</v>
      </c>
      <c r="F26" s="82" t="s">
        <v>135</v>
      </c>
      <c r="G26" s="65" t="s">
        <v>136</v>
      </c>
      <c r="H26" s="65"/>
      <c r="I26" s="65" t="s">
        <v>137</v>
      </c>
      <c r="J26" s="65" t="s">
        <v>138</v>
      </c>
      <c r="K26" s="85" t="s">
        <v>107</v>
      </c>
      <c r="L26" s="83">
        <v>1291.5</v>
      </c>
      <c r="M26" s="83">
        <v>1436.8</v>
      </c>
      <c r="N26" s="83">
        <v>8123.8</v>
      </c>
      <c r="O26" s="83">
        <v>1</v>
      </c>
      <c r="P26" s="83" t="s">
        <v>107</v>
      </c>
      <c r="Q26" s="84" t="s">
        <v>139</v>
      </c>
      <c r="R26" s="83" t="s">
        <v>145</v>
      </c>
      <c r="S26" s="85" t="s">
        <v>146</v>
      </c>
      <c r="T26" s="86">
        <v>3874500</v>
      </c>
    </row>
    <row r="27" spans="1:20" ht="90.75" customHeight="1">
      <c r="A27" s="85" t="s">
        <v>58</v>
      </c>
      <c r="B27" s="85" t="s">
        <v>130</v>
      </c>
      <c r="C27" s="65" t="s">
        <v>133</v>
      </c>
      <c r="D27" s="85" t="s">
        <v>147</v>
      </c>
      <c r="E27" s="82" t="s">
        <v>148</v>
      </c>
      <c r="F27" s="82" t="s">
        <v>135</v>
      </c>
      <c r="G27" s="65" t="s">
        <v>149</v>
      </c>
      <c r="H27" s="65"/>
      <c r="I27" s="65" t="s">
        <v>150</v>
      </c>
      <c r="J27" s="65" t="s">
        <v>151</v>
      </c>
      <c r="K27" s="65" t="s">
        <v>107</v>
      </c>
      <c r="L27" s="83">
        <v>5011</v>
      </c>
      <c r="M27" s="83">
        <v>906.2</v>
      </c>
      <c r="N27" s="83">
        <v>15035</v>
      </c>
      <c r="O27" s="83">
        <v>3</v>
      </c>
      <c r="P27" s="83" t="s">
        <v>108</v>
      </c>
      <c r="Q27" s="83" t="s">
        <v>139</v>
      </c>
      <c r="R27" s="83" t="s">
        <v>152</v>
      </c>
      <c r="S27" s="85" t="s">
        <v>153</v>
      </c>
      <c r="T27" s="86">
        <v>15033000</v>
      </c>
    </row>
    <row r="28" spans="1:20" ht="44.25" customHeight="1">
      <c r="A28" s="85" t="s">
        <v>119</v>
      </c>
      <c r="B28" s="85" t="s">
        <v>154</v>
      </c>
      <c r="C28" s="65" t="s">
        <v>133</v>
      </c>
      <c r="D28" s="85" t="s">
        <v>147</v>
      </c>
      <c r="E28" s="82" t="s">
        <v>155</v>
      </c>
      <c r="F28" s="82" t="s">
        <v>156</v>
      </c>
      <c r="G28" s="65" t="s">
        <v>149</v>
      </c>
      <c r="H28" s="65"/>
      <c r="I28" s="65" t="s">
        <v>150</v>
      </c>
      <c r="J28" s="65" t="s">
        <v>151</v>
      </c>
      <c r="K28" s="65" t="s">
        <v>107</v>
      </c>
      <c r="L28" s="83">
        <v>405</v>
      </c>
      <c r="M28" s="83">
        <v>504</v>
      </c>
      <c r="N28" s="83">
        <v>2063</v>
      </c>
      <c r="O28" s="83">
        <v>1</v>
      </c>
      <c r="P28" s="83" t="s">
        <v>107</v>
      </c>
      <c r="Q28" s="83" t="s">
        <v>139</v>
      </c>
      <c r="R28" s="83" t="s">
        <v>157</v>
      </c>
      <c r="S28" s="85" t="s">
        <v>141</v>
      </c>
      <c r="T28" s="86">
        <v>1215000</v>
      </c>
    </row>
    <row r="29" spans="1:20" ht="53.25" customHeight="1">
      <c r="A29" s="85" t="s">
        <v>158</v>
      </c>
      <c r="B29" s="85" t="s">
        <v>159</v>
      </c>
      <c r="C29" s="65" t="s">
        <v>160</v>
      </c>
      <c r="D29" s="85">
        <v>1965</v>
      </c>
      <c r="E29" s="82" t="s">
        <v>161</v>
      </c>
      <c r="F29" s="82" t="s">
        <v>162</v>
      </c>
      <c r="G29" s="65" t="s">
        <v>136</v>
      </c>
      <c r="H29" s="65"/>
      <c r="I29" s="65" t="s">
        <v>137</v>
      </c>
      <c r="J29" s="65" t="s">
        <v>163</v>
      </c>
      <c r="K29" s="85" t="s">
        <v>107</v>
      </c>
      <c r="L29" s="83">
        <v>266</v>
      </c>
      <c r="M29" s="83">
        <v>435</v>
      </c>
      <c r="N29" s="83">
        <v>1064</v>
      </c>
      <c r="O29" s="83">
        <v>1</v>
      </c>
      <c r="P29" s="83" t="s">
        <v>107</v>
      </c>
      <c r="Q29" s="83" t="s">
        <v>164</v>
      </c>
      <c r="R29" s="83" t="s">
        <v>145</v>
      </c>
      <c r="S29" s="85" t="s">
        <v>146</v>
      </c>
      <c r="T29" s="86">
        <v>798000</v>
      </c>
    </row>
    <row r="30" spans="1:20" ht="80.25" customHeight="1">
      <c r="A30" s="85" t="s">
        <v>165</v>
      </c>
      <c r="B30" s="85" t="s">
        <v>166</v>
      </c>
      <c r="C30" s="65" t="s">
        <v>167</v>
      </c>
      <c r="D30" s="85">
        <v>1965</v>
      </c>
      <c r="E30" s="82" t="s">
        <v>168</v>
      </c>
      <c r="F30" s="82" t="s">
        <v>169</v>
      </c>
      <c r="G30" s="65" t="s">
        <v>136</v>
      </c>
      <c r="H30" s="65"/>
      <c r="I30" s="65" t="s">
        <v>137</v>
      </c>
      <c r="J30" s="65" t="s">
        <v>170</v>
      </c>
      <c r="K30" s="85" t="s">
        <v>107</v>
      </c>
      <c r="L30" s="83">
        <v>226</v>
      </c>
      <c r="M30" s="83">
        <v>230.3</v>
      </c>
      <c r="N30" s="83">
        <v>679</v>
      </c>
      <c r="O30" s="83">
        <v>1</v>
      </c>
      <c r="P30" s="83" t="s">
        <v>107</v>
      </c>
      <c r="Q30" s="83" t="s">
        <v>164</v>
      </c>
      <c r="R30" s="87" t="s">
        <v>145</v>
      </c>
      <c r="S30" s="85" t="s">
        <v>171</v>
      </c>
      <c r="T30" s="86">
        <v>678000</v>
      </c>
    </row>
    <row r="31" spans="1:20" ht="22.5" customHeight="1" thickBot="1">
      <c r="A31" s="570" t="s">
        <v>51</v>
      </c>
      <c r="B31" s="571"/>
      <c r="C31" s="571"/>
      <c r="D31" s="572"/>
      <c r="E31" s="88"/>
      <c r="F31" s="89"/>
      <c r="G31" s="90"/>
      <c r="H31" s="90"/>
      <c r="I31" s="90"/>
      <c r="J31" s="90"/>
      <c r="K31" s="90"/>
      <c r="L31" s="91"/>
      <c r="M31" s="91"/>
      <c r="N31" s="91"/>
      <c r="O31" s="91"/>
      <c r="P31" s="91"/>
      <c r="Q31" s="91"/>
      <c r="R31" s="91"/>
      <c r="S31" s="92"/>
      <c r="T31" s="75">
        <f>SUM(T25:T30)</f>
        <v>28699500</v>
      </c>
    </row>
    <row r="32" spans="1:20" ht="9.75">
      <c r="A32" s="93"/>
      <c r="B32" s="93"/>
      <c r="C32" s="93"/>
      <c r="D32" s="93"/>
      <c r="E32" s="94"/>
      <c r="F32" s="94"/>
      <c r="G32" s="95"/>
      <c r="H32" s="95"/>
      <c r="I32" s="95"/>
      <c r="J32" s="95"/>
      <c r="K32" s="95"/>
      <c r="L32" s="96"/>
      <c r="M32" s="96"/>
      <c r="N32" s="96"/>
      <c r="O32" s="96"/>
      <c r="P32" s="96"/>
      <c r="Q32" s="96"/>
      <c r="R32" s="96"/>
      <c r="S32" s="96"/>
      <c r="T32" s="97"/>
    </row>
    <row r="33" spans="1:20" ht="9.75">
      <c r="A33" s="95"/>
      <c r="B33" s="95"/>
      <c r="C33" s="95"/>
      <c r="D33" s="95"/>
      <c r="E33" s="94"/>
      <c r="F33" s="95"/>
      <c r="G33" s="96"/>
      <c r="H33" s="96"/>
      <c r="I33" s="95"/>
      <c r="J33" s="95"/>
      <c r="K33" s="95"/>
      <c r="L33" s="95"/>
      <c r="M33" s="96"/>
      <c r="N33" s="96"/>
      <c r="O33" s="96"/>
      <c r="P33" s="96"/>
      <c r="Q33" s="96"/>
      <c r="R33" s="96"/>
      <c r="S33" s="96"/>
      <c r="T33" s="98"/>
    </row>
    <row r="34" spans="1:20" ht="36.75" customHeight="1" thickBot="1">
      <c r="A34" s="575" t="s">
        <v>318</v>
      </c>
      <c r="B34" s="576"/>
      <c r="C34" s="576"/>
      <c r="D34" s="576"/>
      <c r="E34" s="576"/>
      <c r="F34" s="576"/>
      <c r="G34" s="576"/>
      <c r="H34" s="576"/>
      <c r="I34" s="576"/>
      <c r="J34" s="576"/>
      <c r="K34" s="576"/>
      <c r="L34" s="576"/>
      <c r="M34" s="576"/>
      <c r="N34" s="576"/>
      <c r="O34" s="576"/>
      <c r="P34" s="576"/>
      <c r="Q34" s="576"/>
      <c r="R34" s="576"/>
      <c r="S34" s="576"/>
      <c r="T34" s="576"/>
    </row>
    <row r="35" spans="1:20" s="78" customFormat="1" ht="74.25" customHeight="1" thickTop="1">
      <c r="A35" s="609" t="s">
        <v>50</v>
      </c>
      <c r="B35" s="596" t="s">
        <v>120</v>
      </c>
      <c r="C35" s="596" t="s">
        <v>62</v>
      </c>
      <c r="D35" s="596" t="s">
        <v>63</v>
      </c>
      <c r="E35" s="596" t="s">
        <v>64</v>
      </c>
      <c r="F35" s="596" t="s">
        <v>65</v>
      </c>
      <c r="G35" s="596" t="s">
        <v>66</v>
      </c>
      <c r="H35" s="99"/>
      <c r="I35" s="598" t="s">
        <v>67</v>
      </c>
      <c r="J35" s="598" t="s">
        <v>68</v>
      </c>
      <c r="K35" s="598" t="s">
        <v>69</v>
      </c>
      <c r="L35" s="596" t="s">
        <v>70</v>
      </c>
      <c r="M35" s="596" t="s">
        <v>71</v>
      </c>
      <c r="N35" s="598" t="s">
        <v>72</v>
      </c>
      <c r="O35" s="596" t="s">
        <v>73</v>
      </c>
      <c r="P35" s="596" t="s">
        <v>74</v>
      </c>
      <c r="Q35" s="596" t="s">
        <v>75</v>
      </c>
      <c r="R35" s="596"/>
      <c r="S35" s="596"/>
      <c r="T35" s="615" t="s">
        <v>467</v>
      </c>
    </row>
    <row r="36" spans="1:20" s="78" customFormat="1" ht="51" customHeight="1" thickBot="1">
      <c r="A36" s="610"/>
      <c r="B36" s="597"/>
      <c r="C36" s="597"/>
      <c r="D36" s="597"/>
      <c r="E36" s="597"/>
      <c r="F36" s="597"/>
      <c r="G36" s="597"/>
      <c r="H36" s="101"/>
      <c r="I36" s="599"/>
      <c r="J36" s="599"/>
      <c r="K36" s="599"/>
      <c r="L36" s="597"/>
      <c r="M36" s="597"/>
      <c r="N36" s="599"/>
      <c r="O36" s="597"/>
      <c r="P36" s="597"/>
      <c r="Q36" s="100" t="s">
        <v>76</v>
      </c>
      <c r="R36" s="100" t="s">
        <v>77</v>
      </c>
      <c r="S36" s="100" t="s">
        <v>78</v>
      </c>
      <c r="T36" s="616"/>
    </row>
    <row r="37" spans="1:20" ht="40.5" thickTop="1">
      <c r="A37" s="600">
        <v>1</v>
      </c>
      <c r="B37" s="593" t="s">
        <v>178</v>
      </c>
      <c r="C37" s="593" t="s">
        <v>319</v>
      </c>
      <c r="D37" s="593" t="s">
        <v>320</v>
      </c>
      <c r="E37" s="103" t="s">
        <v>321</v>
      </c>
      <c r="F37" s="103" t="s">
        <v>322</v>
      </c>
      <c r="G37" s="593" t="s">
        <v>323</v>
      </c>
      <c r="H37" s="102"/>
      <c r="I37" s="593" t="s">
        <v>324</v>
      </c>
      <c r="J37" s="593" t="s">
        <v>325</v>
      </c>
      <c r="K37" s="593" t="s">
        <v>107</v>
      </c>
      <c r="L37" s="593">
        <v>2780</v>
      </c>
      <c r="M37" s="604" t="s">
        <v>326</v>
      </c>
      <c r="N37" s="604">
        <v>11624</v>
      </c>
      <c r="O37" s="604">
        <v>2</v>
      </c>
      <c r="P37" s="604" t="s">
        <v>327</v>
      </c>
      <c r="Q37" s="604" t="s">
        <v>175</v>
      </c>
      <c r="R37" s="104" t="s">
        <v>328</v>
      </c>
      <c r="S37" s="104" t="s">
        <v>329</v>
      </c>
      <c r="T37" s="611">
        <v>8340000</v>
      </c>
    </row>
    <row r="38" spans="1:20" ht="60">
      <c r="A38" s="601"/>
      <c r="B38" s="594"/>
      <c r="C38" s="594"/>
      <c r="D38" s="594"/>
      <c r="E38" s="106" t="s">
        <v>374</v>
      </c>
      <c r="F38" s="106" t="s">
        <v>331</v>
      </c>
      <c r="G38" s="594"/>
      <c r="H38" s="105"/>
      <c r="I38" s="594"/>
      <c r="J38" s="594"/>
      <c r="K38" s="594"/>
      <c r="L38" s="594"/>
      <c r="M38" s="605"/>
      <c r="N38" s="605"/>
      <c r="O38" s="605"/>
      <c r="P38" s="605"/>
      <c r="Q38" s="605"/>
      <c r="R38" s="107" t="s">
        <v>332</v>
      </c>
      <c r="S38" s="107" t="s">
        <v>276</v>
      </c>
      <c r="T38" s="612"/>
    </row>
    <row r="39" spans="1:20" ht="9.75">
      <c r="A39" s="601"/>
      <c r="B39" s="594"/>
      <c r="C39" s="594"/>
      <c r="D39" s="594"/>
      <c r="E39" s="106" t="s">
        <v>333</v>
      </c>
      <c r="F39" s="603"/>
      <c r="G39" s="594"/>
      <c r="H39" s="105"/>
      <c r="I39" s="594"/>
      <c r="J39" s="594"/>
      <c r="K39" s="594"/>
      <c r="L39" s="594"/>
      <c r="M39" s="605"/>
      <c r="N39" s="605"/>
      <c r="O39" s="605"/>
      <c r="P39" s="605"/>
      <c r="Q39" s="605"/>
      <c r="R39" s="107" t="s">
        <v>334</v>
      </c>
      <c r="S39" s="606"/>
      <c r="T39" s="612"/>
    </row>
    <row r="40" spans="1:20" ht="9.75">
      <c r="A40" s="601"/>
      <c r="B40" s="594"/>
      <c r="C40" s="594"/>
      <c r="D40" s="594"/>
      <c r="E40" s="106" t="s">
        <v>335</v>
      </c>
      <c r="F40" s="594"/>
      <c r="G40" s="594"/>
      <c r="H40" s="105"/>
      <c r="I40" s="594"/>
      <c r="J40" s="594"/>
      <c r="K40" s="594"/>
      <c r="L40" s="594"/>
      <c r="M40" s="605"/>
      <c r="N40" s="605"/>
      <c r="O40" s="605"/>
      <c r="P40" s="605"/>
      <c r="Q40" s="605"/>
      <c r="R40" s="606"/>
      <c r="S40" s="605"/>
      <c r="T40" s="612"/>
    </row>
    <row r="41" spans="1:20" ht="9.75">
      <c r="A41" s="601"/>
      <c r="B41" s="594"/>
      <c r="C41" s="594"/>
      <c r="D41" s="594"/>
      <c r="E41" s="106" t="s">
        <v>336</v>
      </c>
      <c r="F41" s="594"/>
      <c r="G41" s="594"/>
      <c r="H41" s="105"/>
      <c r="I41" s="594"/>
      <c r="J41" s="594"/>
      <c r="K41" s="594"/>
      <c r="L41" s="594"/>
      <c r="M41" s="605"/>
      <c r="N41" s="605"/>
      <c r="O41" s="605"/>
      <c r="P41" s="605"/>
      <c r="Q41" s="605"/>
      <c r="R41" s="605"/>
      <c r="S41" s="605"/>
      <c r="T41" s="612"/>
    </row>
    <row r="42" spans="1:20" ht="9.75">
      <c r="A42" s="601"/>
      <c r="B42" s="594"/>
      <c r="C42" s="594"/>
      <c r="D42" s="594"/>
      <c r="E42" s="106" t="s">
        <v>337</v>
      </c>
      <c r="F42" s="594"/>
      <c r="G42" s="594"/>
      <c r="H42" s="105"/>
      <c r="I42" s="594"/>
      <c r="J42" s="594"/>
      <c r="K42" s="594"/>
      <c r="L42" s="594"/>
      <c r="M42" s="605"/>
      <c r="N42" s="605"/>
      <c r="O42" s="605"/>
      <c r="P42" s="605"/>
      <c r="Q42" s="605"/>
      <c r="R42" s="605"/>
      <c r="S42" s="605"/>
      <c r="T42" s="612"/>
    </row>
    <row r="43" spans="1:20" ht="9.75">
      <c r="A43" s="601"/>
      <c r="B43" s="594"/>
      <c r="C43" s="594"/>
      <c r="D43" s="594"/>
      <c r="E43" s="106" t="s">
        <v>338</v>
      </c>
      <c r="F43" s="594"/>
      <c r="G43" s="594"/>
      <c r="H43" s="105"/>
      <c r="I43" s="594"/>
      <c r="J43" s="594"/>
      <c r="K43" s="594"/>
      <c r="L43" s="594"/>
      <c r="M43" s="605"/>
      <c r="N43" s="605"/>
      <c r="O43" s="605"/>
      <c r="P43" s="605"/>
      <c r="Q43" s="605"/>
      <c r="R43" s="605"/>
      <c r="S43" s="605"/>
      <c r="T43" s="612"/>
    </row>
    <row r="44" spans="1:20" ht="9.75">
      <c r="A44" s="601"/>
      <c r="B44" s="594"/>
      <c r="C44" s="594"/>
      <c r="D44" s="594"/>
      <c r="E44" s="106" t="s">
        <v>339</v>
      </c>
      <c r="F44" s="594"/>
      <c r="G44" s="594"/>
      <c r="H44" s="105"/>
      <c r="I44" s="594"/>
      <c r="J44" s="594"/>
      <c r="K44" s="594"/>
      <c r="L44" s="594"/>
      <c r="M44" s="605"/>
      <c r="N44" s="605"/>
      <c r="O44" s="605"/>
      <c r="P44" s="605"/>
      <c r="Q44" s="605"/>
      <c r="R44" s="605"/>
      <c r="S44" s="605"/>
      <c r="T44" s="612"/>
    </row>
    <row r="45" spans="1:20" ht="20.25" thickBot="1">
      <c r="A45" s="602"/>
      <c r="B45" s="595"/>
      <c r="C45" s="595"/>
      <c r="D45" s="595"/>
      <c r="E45" s="110" t="s">
        <v>340</v>
      </c>
      <c r="F45" s="595"/>
      <c r="G45" s="595"/>
      <c r="H45" s="109"/>
      <c r="I45" s="595"/>
      <c r="J45" s="595"/>
      <c r="K45" s="595"/>
      <c r="L45" s="595"/>
      <c r="M45" s="607"/>
      <c r="N45" s="607"/>
      <c r="O45" s="607"/>
      <c r="P45" s="607"/>
      <c r="Q45" s="607"/>
      <c r="R45" s="607"/>
      <c r="S45" s="607"/>
      <c r="T45" s="613"/>
    </row>
    <row r="46" spans="1:20" ht="60" thickTop="1">
      <c r="A46" s="600">
        <v>2</v>
      </c>
      <c r="B46" s="593" t="s">
        <v>341</v>
      </c>
      <c r="C46" s="593" t="s">
        <v>342</v>
      </c>
      <c r="D46" s="593" t="s">
        <v>343</v>
      </c>
      <c r="E46" s="111" t="s">
        <v>344</v>
      </c>
      <c r="F46" s="111" t="s">
        <v>331</v>
      </c>
      <c r="G46" s="593" t="s">
        <v>345</v>
      </c>
      <c r="H46" s="102"/>
      <c r="I46" s="593" t="s">
        <v>324</v>
      </c>
      <c r="J46" s="593" t="s">
        <v>325</v>
      </c>
      <c r="K46" s="593" t="s">
        <v>107</v>
      </c>
      <c r="L46" s="593">
        <v>1147</v>
      </c>
      <c r="M46" s="604" t="s">
        <v>326</v>
      </c>
      <c r="N46" s="604">
        <v>8059</v>
      </c>
      <c r="O46" s="604">
        <v>2</v>
      </c>
      <c r="P46" s="604" t="s">
        <v>346</v>
      </c>
      <c r="Q46" s="604" t="s">
        <v>175</v>
      </c>
      <c r="R46" s="604" t="s">
        <v>328</v>
      </c>
      <c r="S46" s="104" t="s">
        <v>329</v>
      </c>
      <c r="T46" s="611">
        <v>3441000</v>
      </c>
    </row>
    <row r="47" spans="1:20" ht="30">
      <c r="A47" s="601"/>
      <c r="B47" s="594"/>
      <c r="C47" s="594"/>
      <c r="D47" s="594"/>
      <c r="E47" s="106" t="s">
        <v>347</v>
      </c>
      <c r="F47" s="106" t="s">
        <v>348</v>
      </c>
      <c r="G47" s="614"/>
      <c r="H47" s="112"/>
      <c r="I47" s="594"/>
      <c r="J47" s="594"/>
      <c r="K47" s="594"/>
      <c r="L47" s="594"/>
      <c r="M47" s="605"/>
      <c r="N47" s="605"/>
      <c r="O47" s="605"/>
      <c r="P47" s="605"/>
      <c r="Q47" s="605"/>
      <c r="R47" s="605"/>
      <c r="S47" s="107" t="s">
        <v>349</v>
      </c>
      <c r="T47" s="612"/>
    </row>
    <row r="48" spans="1:20" ht="9.75">
      <c r="A48" s="601"/>
      <c r="B48" s="594"/>
      <c r="C48" s="594"/>
      <c r="D48" s="594"/>
      <c r="E48" s="106" t="s">
        <v>330</v>
      </c>
      <c r="F48" s="603"/>
      <c r="G48" s="614"/>
      <c r="H48" s="112"/>
      <c r="I48" s="594"/>
      <c r="J48" s="594"/>
      <c r="K48" s="594"/>
      <c r="L48" s="594"/>
      <c r="M48" s="605"/>
      <c r="N48" s="605"/>
      <c r="O48" s="605"/>
      <c r="P48" s="605"/>
      <c r="Q48" s="605"/>
      <c r="R48" s="605"/>
      <c r="S48" s="606"/>
      <c r="T48" s="612"/>
    </row>
    <row r="49" spans="1:20" ht="9.75">
      <c r="A49" s="601"/>
      <c r="B49" s="594"/>
      <c r="C49" s="594"/>
      <c r="D49" s="594"/>
      <c r="E49" s="106" t="s">
        <v>350</v>
      </c>
      <c r="F49" s="594"/>
      <c r="G49" s="614"/>
      <c r="H49" s="112"/>
      <c r="I49" s="594"/>
      <c r="J49" s="594"/>
      <c r="K49" s="594"/>
      <c r="L49" s="594"/>
      <c r="M49" s="605"/>
      <c r="N49" s="605"/>
      <c r="O49" s="605"/>
      <c r="P49" s="605"/>
      <c r="Q49" s="605"/>
      <c r="R49" s="605"/>
      <c r="S49" s="605"/>
      <c r="T49" s="612"/>
    </row>
    <row r="50" spans="1:20" ht="9.75">
      <c r="A50" s="601"/>
      <c r="B50" s="594"/>
      <c r="C50" s="594"/>
      <c r="D50" s="594"/>
      <c r="E50" s="106" t="s">
        <v>337</v>
      </c>
      <c r="F50" s="594"/>
      <c r="G50" s="614"/>
      <c r="H50" s="112"/>
      <c r="I50" s="594"/>
      <c r="J50" s="594"/>
      <c r="K50" s="594"/>
      <c r="L50" s="594"/>
      <c r="M50" s="605"/>
      <c r="N50" s="605"/>
      <c r="O50" s="605"/>
      <c r="P50" s="605"/>
      <c r="Q50" s="605"/>
      <c r="R50" s="605"/>
      <c r="S50" s="605"/>
      <c r="T50" s="612"/>
    </row>
    <row r="51" spans="1:20" ht="9.75">
      <c r="A51" s="601"/>
      <c r="B51" s="594"/>
      <c r="C51" s="594"/>
      <c r="D51" s="594"/>
      <c r="E51" s="106" t="s">
        <v>339</v>
      </c>
      <c r="F51" s="594"/>
      <c r="G51" s="614"/>
      <c r="H51" s="112"/>
      <c r="I51" s="594"/>
      <c r="J51" s="594"/>
      <c r="K51" s="594"/>
      <c r="L51" s="594"/>
      <c r="M51" s="605"/>
      <c r="N51" s="605"/>
      <c r="O51" s="605"/>
      <c r="P51" s="605"/>
      <c r="Q51" s="605"/>
      <c r="R51" s="605"/>
      <c r="S51" s="605"/>
      <c r="T51" s="612"/>
    </row>
    <row r="52" spans="1:20" ht="9.75">
      <c r="A52" s="601"/>
      <c r="B52" s="594"/>
      <c r="C52" s="594"/>
      <c r="D52" s="594"/>
      <c r="E52" s="108" t="s">
        <v>351</v>
      </c>
      <c r="F52" s="594"/>
      <c r="G52" s="614"/>
      <c r="H52" s="112"/>
      <c r="I52" s="594"/>
      <c r="J52" s="594"/>
      <c r="K52" s="594"/>
      <c r="L52" s="594"/>
      <c r="M52" s="605"/>
      <c r="N52" s="605"/>
      <c r="O52" s="605"/>
      <c r="P52" s="605"/>
      <c r="Q52" s="605"/>
      <c r="R52" s="605"/>
      <c r="S52" s="605"/>
      <c r="T52" s="612"/>
    </row>
    <row r="53" spans="1:20" ht="24" customHeight="1">
      <c r="A53" s="570" t="s">
        <v>51</v>
      </c>
      <c r="B53" s="571"/>
      <c r="C53" s="571"/>
      <c r="D53" s="572"/>
      <c r="E53" s="106"/>
      <c r="F53" s="113"/>
      <c r="G53" s="107"/>
      <c r="H53" s="107"/>
      <c r="I53" s="113"/>
      <c r="J53" s="113"/>
      <c r="K53" s="113"/>
      <c r="L53" s="113"/>
      <c r="M53" s="114"/>
      <c r="N53" s="114"/>
      <c r="O53" s="114"/>
      <c r="P53" s="114"/>
      <c r="Q53" s="114"/>
      <c r="R53" s="114"/>
      <c r="S53" s="114"/>
      <c r="T53" s="72">
        <f>SUM(T37:T52)</f>
        <v>11781000</v>
      </c>
    </row>
    <row r="54" s="8" customFormat="1" ht="12.75" customHeight="1">
      <c r="T54" s="115"/>
    </row>
    <row r="55" s="8" customFormat="1" ht="10.5" thickBot="1">
      <c r="T55" s="115"/>
    </row>
    <row r="56" spans="1:20" s="67" customFormat="1" ht="28.5" customHeight="1" thickBot="1">
      <c r="A56" s="583" t="s">
        <v>19</v>
      </c>
      <c r="B56" s="584"/>
      <c r="C56" s="584"/>
      <c r="D56" s="584"/>
      <c r="E56" s="584"/>
      <c r="F56" s="584"/>
      <c r="G56" s="584"/>
      <c r="H56" s="584"/>
      <c r="I56" s="585"/>
      <c r="T56" s="121"/>
    </row>
    <row r="57" spans="1:20" s="526" customFormat="1" ht="30" customHeight="1">
      <c r="A57" s="578" t="s">
        <v>50</v>
      </c>
      <c r="B57" s="578" t="s">
        <v>120</v>
      </c>
      <c r="C57" s="578" t="s">
        <v>62</v>
      </c>
      <c r="D57" s="578" t="s">
        <v>63</v>
      </c>
      <c r="E57" s="578" t="s">
        <v>64</v>
      </c>
      <c r="F57" s="580" t="s">
        <v>65</v>
      </c>
      <c r="G57" s="578" t="s">
        <v>66</v>
      </c>
      <c r="H57" s="77"/>
      <c r="I57" s="580" t="s">
        <v>67</v>
      </c>
      <c r="J57" s="577" t="s">
        <v>68</v>
      </c>
      <c r="K57" s="577" t="s">
        <v>69</v>
      </c>
      <c r="L57" s="579" t="s">
        <v>70</v>
      </c>
      <c r="M57" s="579" t="s">
        <v>71</v>
      </c>
      <c r="N57" s="577" t="s">
        <v>72</v>
      </c>
      <c r="O57" s="579" t="s">
        <v>73</v>
      </c>
      <c r="P57" s="579" t="s">
        <v>74</v>
      </c>
      <c r="Q57" s="579" t="s">
        <v>75</v>
      </c>
      <c r="R57" s="579"/>
      <c r="S57" s="579"/>
      <c r="T57" s="586" t="s">
        <v>1426</v>
      </c>
    </row>
    <row r="58" spans="1:20" s="526" customFormat="1" ht="76.5" customHeight="1">
      <c r="A58" s="579"/>
      <c r="B58" s="579"/>
      <c r="C58" s="579"/>
      <c r="D58" s="579"/>
      <c r="E58" s="579"/>
      <c r="F58" s="578"/>
      <c r="G58" s="579"/>
      <c r="H58" s="76"/>
      <c r="I58" s="578"/>
      <c r="J58" s="578"/>
      <c r="K58" s="578"/>
      <c r="L58" s="579"/>
      <c r="M58" s="579"/>
      <c r="N58" s="578"/>
      <c r="O58" s="579"/>
      <c r="P58" s="579"/>
      <c r="Q58" s="14" t="s">
        <v>76</v>
      </c>
      <c r="R58" s="14" t="s">
        <v>77</v>
      </c>
      <c r="S58" s="14" t="s">
        <v>78</v>
      </c>
      <c r="T58" s="586"/>
    </row>
    <row r="59" spans="1:20" s="67" customFormat="1" ht="30">
      <c r="A59" s="64">
        <v>1</v>
      </c>
      <c r="B59" s="13" t="s">
        <v>178</v>
      </c>
      <c r="C59" s="13" t="s">
        <v>179</v>
      </c>
      <c r="D59" s="13" t="s">
        <v>172</v>
      </c>
      <c r="E59" s="70" t="s">
        <v>180</v>
      </c>
      <c r="F59" s="70" t="s">
        <v>173</v>
      </c>
      <c r="G59" s="64" t="s">
        <v>181</v>
      </c>
      <c r="H59" s="64"/>
      <c r="I59" s="13" t="s">
        <v>182</v>
      </c>
      <c r="J59" s="64" t="s">
        <v>183</v>
      </c>
      <c r="K59" s="64" t="s">
        <v>131</v>
      </c>
      <c r="L59" s="71">
        <v>936.6</v>
      </c>
      <c r="M59" s="71">
        <v>321.8</v>
      </c>
      <c r="N59" s="71">
        <v>3989.5</v>
      </c>
      <c r="O59" s="71">
        <v>4</v>
      </c>
      <c r="P59" s="71" t="s">
        <v>108</v>
      </c>
      <c r="Q59" s="71" t="s">
        <v>175</v>
      </c>
      <c r="R59" s="71" t="s">
        <v>184</v>
      </c>
      <c r="S59" s="71" t="s">
        <v>177</v>
      </c>
      <c r="T59" s="72">
        <v>2806800</v>
      </c>
    </row>
    <row r="60" spans="1:20" s="67" customFormat="1" ht="19.5">
      <c r="A60" s="64">
        <v>2</v>
      </c>
      <c r="B60" s="13" t="s">
        <v>187</v>
      </c>
      <c r="C60" s="13" t="s">
        <v>188</v>
      </c>
      <c r="D60" s="13">
        <v>2006</v>
      </c>
      <c r="E60" s="70"/>
      <c r="F60" s="70" t="s">
        <v>189</v>
      </c>
      <c r="G60" s="13" t="s">
        <v>38</v>
      </c>
      <c r="H60" s="13"/>
      <c r="I60" s="13" t="s">
        <v>203</v>
      </c>
      <c r="J60" s="13" t="s">
        <v>190</v>
      </c>
      <c r="K60" s="13" t="s">
        <v>131</v>
      </c>
      <c r="L60" s="71">
        <v>10</v>
      </c>
      <c r="M60" s="71">
        <v>10</v>
      </c>
      <c r="N60" s="71">
        <v>25</v>
      </c>
      <c r="O60" s="71"/>
      <c r="P60" s="71"/>
      <c r="Q60" s="71"/>
      <c r="R60" s="71"/>
      <c r="S60" s="71"/>
      <c r="T60" s="123">
        <v>8622</v>
      </c>
    </row>
    <row r="61" spans="1:20" s="67" customFormat="1" ht="19.5">
      <c r="A61" s="64">
        <v>3</v>
      </c>
      <c r="B61" s="13" t="s">
        <v>191</v>
      </c>
      <c r="C61" s="13" t="s">
        <v>192</v>
      </c>
      <c r="D61" s="13">
        <v>2002</v>
      </c>
      <c r="E61" s="70"/>
      <c r="F61" s="70" t="s">
        <v>193</v>
      </c>
      <c r="G61" s="13" t="s">
        <v>181</v>
      </c>
      <c r="H61" s="13"/>
      <c r="I61" s="13" t="s">
        <v>182</v>
      </c>
      <c r="J61" s="13" t="s">
        <v>190</v>
      </c>
      <c r="K61" s="13" t="s">
        <v>131</v>
      </c>
      <c r="L61" s="71"/>
      <c r="M61" s="71"/>
      <c r="N61" s="71"/>
      <c r="O61" s="71"/>
      <c r="P61" s="71"/>
      <c r="Q61" s="71"/>
      <c r="R61" s="71"/>
      <c r="S61" s="71"/>
      <c r="T61" s="123">
        <v>3916.36</v>
      </c>
    </row>
    <row r="62" spans="1:20" s="67" customFormat="1" ht="19.5">
      <c r="A62" s="64">
        <v>4</v>
      </c>
      <c r="B62" s="13" t="s">
        <v>194</v>
      </c>
      <c r="C62" s="13" t="s">
        <v>195</v>
      </c>
      <c r="D62" s="13">
        <v>2005</v>
      </c>
      <c r="E62" s="70"/>
      <c r="F62" s="70" t="s">
        <v>189</v>
      </c>
      <c r="G62" s="13" t="s">
        <v>181</v>
      </c>
      <c r="H62" s="13"/>
      <c r="I62" s="13" t="s">
        <v>182</v>
      </c>
      <c r="J62" s="13" t="s">
        <v>196</v>
      </c>
      <c r="K62" s="13" t="s">
        <v>131</v>
      </c>
      <c r="L62" s="71"/>
      <c r="M62" s="71"/>
      <c r="N62" s="71"/>
      <c r="O62" s="71"/>
      <c r="P62" s="71"/>
      <c r="Q62" s="71"/>
      <c r="R62" s="71"/>
      <c r="S62" s="71"/>
      <c r="T62" s="123">
        <v>51217.88</v>
      </c>
    </row>
    <row r="63" spans="1:20" s="67" customFormat="1" ht="19.5">
      <c r="A63" s="64">
        <v>5</v>
      </c>
      <c r="B63" s="13" t="s">
        <v>197</v>
      </c>
      <c r="C63" s="13" t="s">
        <v>198</v>
      </c>
      <c r="D63" s="13">
        <v>2012</v>
      </c>
      <c r="E63" s="70"/>
      <c r="F63" s="70" t="s">
        <v>189</v>
      </c>
      <c r="G63" s="13" t="s">
        <v>38</v>
      </c>
      <c r="H63" s="13"/>
      <c r="I63" s="13" t="s">
        <v>203</v>
      </c>
      <c r="J63" s="13" t="s">
        <v>204</v>
      </c>
      <c r="K63" s="13" t="s">
        <v>131</v>
      </c>
      <c r="L63" s="71"/>
      <c r="M63" s="71"/>
      <c r="N63" s="71"/>
      <c r="O63" s="71"/>
      <c r="P63" s="71"/>
      <c r="Q63" s="71"/>
      <c r="R63" s="71"/>
      <c r="S63" s="71"/>
      <c r="T63" s="123">
        <v>20000</v>
      </c>
    </row>
    <row r="64" spans="1:20" s="67" customFormat="1" ht="30">
      <c r="A64" s="64">
        <v>6</v>
      </c>
      <c r="B64" s="13" t="s">
        <v>199</v>
      </c>
      <c r="C64" s="13" t="s">
        <v>200</v>
      </c>
      <c r="D64" s="13">
        <v>1980</v>
      </c>
      <c r="E64" s="70" t="s">
        <v>201</v>
      </c>
      <c r="F64" s="70" t="s">
        <v>173</v>
      </c>
      <c r="G64" s="71" t="s">
        <v>202</v>
      </c>
      <c r="H64" s="71"/>
      <c r="I64" s="13" t="s">
        <v>203</v>
      </c>
      <c r="J64" s="13" t="s">
        <v>204</v>
      </c>
      <c r="K64" s="13" t="s">
        <v>131</v>
      </c>
      <c r="L64" s="71">
        <v>1764.5</v>
      </c>
      <c r="M64" s="71">
        <v>801</v>
      </c>
      <c r="N64" s="71">
        <v>7209</v>
      </c>
      <c r="O64" s="71">
        <v>3</v>
      </c>
      <c r="P64" s="71" t="s">
        <v>107</v>
      </c>
      <c r="Q64" s="71" t="s">
        <v>175</v>
      </c>
      <c r="R64" s="71" t="s">
        <v>184</v>
      </c>
      <c r="S64" s="71" t="s">
        <v>186</v>
      </c>
      <c r="T64" s="72">
        <v>7234000</v>
      </c>
    </row>
    <row r="65" spans="1:20" s="67" customFormat="1" ht="19.5">
      <c r="A65" s="64">
        <v>7</v>
      </c>
      <c r="B65" s="13" t="s">
        <v>194</v>
      </c>
      <c r="C65" s="13" t="s">
        <v>195</v>
      </c>
      <c r="D65" s="13">
        <v>2010</v>
      </c>
      <c r="E65" s="70"/>
      <c r="F65" s="70" t="s">
        <v>193</v>
      </c>
      <c r="G65" s="71" t="s">
        <v>202</v>
      </c>
      <c r="H65" s="71"/>
      <c r="I65" s="13" t="s">
        <v>203</v>
      </c>
      <c r="J65" s="13" t="s">
        <v>376</v>
      </c>
      <c r="K65" s="13" t="s">
        <v>131</v>
      </c>
      <c r="L65" s="71"/>
      <c r="M65" s="71"/>
      <c r="N65" s="71"/>
      <c r="O65" s="71"/>
      <c r="P65" s="71"/>
      <c r="Q65" s="71"/>
      <c r="R65" s="71"/>
      <c r="S65" s="71"/>
      <c r="T65" s="72">
        <v>8000</v>
      </c>
    </row>
    <row r="66" spans="1:20" s="67" customFormat="1" ht="19.5">
      <c r="A66" s="64">
        <v>8</v>
      </c>
      <c r="B66" s="13" t="s">
        <v>205</v>
      </c>
      <c r="C66" s="13" t="s">
        <v>206</v>
      </c>
      <c r="D66" s="13">
        <v>1980</v>
      </c>
      <c r="E66" s="70"/>
      <c r="F66" s="70" t="s">
        <v>189</v>
      </c>
      <c r="G66" s="13" t="s">
        <v>202</v>
      </c>
      <c r="H66" s="13"/>
      <c r="I66" s="13" t="s">
        <v>203</v>
      </c>
      <c r="J66" s="13" t="s">
        <v>207</v>
      </c>
      <c r="K66" s="13" t="s">
        <v>131</v>
      </c>
      <c r="L66" s="71"/>
      <c r="M66" s="71"/>
      <c r="N66" s="71"/>
      <c r="O66" s="71"/>
      <c r="P66" s="71"/>
      <c r="Q66" s="71"/>
      <c r="R66" s="71"/>
      <c r="S66" s="71"/>
      <c r="T66" s="123">
        <v>6800</v>
      </c>
    </row>
    <row r="67" spans="1:20" s="67" customFormat="1" ht="9.75">
      <c r="A67" s="64">
        <v>9</v>
      </c>
      <c r="B67" s="13" t="s">
        <v>197</v>
      </c>
      <c r="C67" s="13" t="s">
        <v>198</v>
      </c>
      <c r="D67" s="13">
        <v>2013</v>
      </c>
      <c r="E67" s="70"/>
      <c r="F67" s="70" t="s">
        <v>189</v>
      </c>
      <c r="G67" s="13" t="s">
        <v>202</v>
      </c>
      <c r="H67" s="13"/>
      <c r="I67" s="13" t="s">
        <v>203</v>
      </c>
      <c r="J67" s="13" t="s">
        <v>190</v>
      </c>
      <c r="K67" s="13" t="s">
        <v>131</v>
      </c>
      <c r="L67" s="71"/>
      <c r="M67" s="71"/>
      <c r="N67" s="71"/>
      <c r="O67" s="71"/>
      <c r="P67" s="71"/>
      <c r="Q67" s="71"/>
      <c r="R67" s="71"/>
      <c r="S67" s="71"/>
      <c r="T67" s="123">
        <v>19803</v>
      </c>
    </row>
    <row r="68" spans="1:20" s="67" customFormat="1" ht="19.5">
      <c r="A68" s="64">
        <v>10</v>
      </c>
      <c r="B68" s="13" t="s">
        <v>693</v>
      </c>
      <c r="C68" s="13" t="s">
        <v>694</v>
      </c>
      <c r="D68" s="13">
        <v>2018</v>
      </c>
      <c r="E68" s="70"/>
      <c r="F68" s="70" t="s">
        <v>695</v>
      </c>
      <c r="G68" s="13" t="s">
        <v>202</v>
      </c>
      <c r="H68" s="13"/>
      <c r="I68" s="13" t="s">
        <v>203</v>
      </c>
      <c r="J68" s="13" t="s">
        <v>696</v>
      </c>
      <c r="K68" s="13" t="s">
        <v>131</v>
      </c>
      <c r="L68" s="71">
        <v>10</v>
      </c>
      <c r="M68" s="71">
        <v>10</v>
      </c>
      <c r="N68" s="71">
        <v>25</v>
      </c>
      <c r="O68" s="71"/>
      <c r="P68" s="71"/>
      <c r="Q68" s="71"/>
      <c r="R68" s="71"/>
      <c r="S68" s="71"/>
      <c r="T68" s="123">
        <v>25000</v>
      </c>
    </row>
    <row r="69" spans="1:20" s="67" customFormat="1" ht="20.25" customHeight="1">
      <c r="A69" s="570" t="s">
        <v>51</v>
      </c>
      <c r="B69" s="571"/>
      <c r="C69" s="571"/>
      <c r="D69" s="572"/>
      <c r="E69" s="88"/>
      <c r="F69" s="89"/>
      <c r="G69" s="90"/>
      <c r="H69" s="90"/>
      <c r="I69" s="90"/>
      <c r="J69" s="90"/>
      <c r="K69" s="90"/>
      <c r="L69" s="91"/>
      <c r="M69" s="91"/>
      <c r="N69" s="91"/>
      <c r="O69" s="91"/>
      <c r="P69" s="91"/>
      <c r="Q69" s="91"/>
      <c r="R69" s="91"/>
      <c r="S69" s="92"/>
      <c r="T69" s="527">
        <f>SUM(T59:T68)</f>
        <v>10184159.24</v>
      </c>
    </row>
    <row r="70" s="8" customFormat="1" ht="9.75">
      <c r="T70" s="115"/>
    </row>
    <row r="71" spans="1:20" ht="20.25" customHeight="1">
      <c r="A71" s="93"/>
      <c r="B71" s="93"/>
      <c r="C71" s="93"/>
      <c r="D71" s="93"/>
      <c r="E71" s="94"/>
      <c r="F71" s="94"/>
      <c r="G71" s="95"/>
      <c r="H71" s="95"/>
      <c r="I71" s="95"/>
      <c r="J71" s="95"/>
      <c r="K71" s="95"/>
      <c r="L71" s="96"/>
      <c r="M71" s="96"/>
      <c r="N71" s="96"/>
      <c r="O71" s="96"/>
      <c r="P71" s="96"/>
      <c r="Q71" s="96"/>
      <c r="R71" s="96"/>
      <c r="S71" s="96"/>
      <c r="T71" s="97"/>
    </row>
    <row r="72" spans="1:20" ht="27" customHeight="1">
      <c r="A72" s="575" t="s">
        <v>3</v>
      </c>
      <c r="B72" s="576"/>
      <c r="C72" s="576"/>
      <c r="D72" s="576"/>
      <c r="E72" s="576"/>
      <c r="F72" s="576"/>
      <c r="G72" s="576"/>
      <c r="H72" s="576"/>
      <c r="I72" s="576"/>
      <c r="J72" s="576"/>
      <c r="K72" s="576"/>
      <c r="L72" s="576"/>
      <c r="M72" s="576"/>
      <c r="N72" s="576"/>
      <c r="O72" s="576"/>
      <c r="P72" s="576"/>
      <c r="Q72" s="576"/>
      <c r="R72" s="576"/>
      <c r="S72" s="576"/>
      <c r="T72" s="576"/>
    </row>
    <row r="73" spans="1:20" s="116" customFormat="1" ht="102.75" customHeight="1">
      <c r="A73" s="76" t="s">
        <v>50</v>
      </c>
      <c r="B73" s="76" t="s">
        <v>120</v>
      </c>
      <c r="C73" s="76" t="s">
        <v>62</v>
      </c>
      <c r="D73" s="76" t="s">
        <v>63</v>
      </c>
      <c r="E73" s="76" t="s">
        <v>64</v>
      </c>
      <c r="F73" s="76" t="s">
        <v>65</v>
      </c>
      <c r="G73" s="76" t="s">
        <v>66</v>
      </c>
      <c r="H73" s="76"/>
      <c r="I73" s="76" t="s">
        <v>67</v>
      </c>
      <c r="J73" s="76" t="s">
        <v>68</v>
      </c>
      <c r="K73" s="14" t="s">
        <v>69</v>
      </c>
      <c r="L73" s="14" t="s">
        <v>70</v>
      </c>
      <c r="M73" s="14" t="s">
        <v>71</v>
      </c>
      <c r="N73" s="14" t="s">
        <v>72</v>
      </c>
      <c r="O73" s="14" t="s">
        <v>73</v>
      </c>
      <c r="P73" s="14" t="s">
        <v>74</v>
      </c>
      <c r="Q73" s="14" t="s">
        <v>75</v>
      </c>
      <c r="R73" s="14" t="s">
        <v>334</v>
      </c>
      <c r="S73" s="14" t="s">
        <v>78</v>
      </c>
      <c r="T73" s="61" t="s">
        <v>4</v>
      </c>
    </row>
    <row r="74" spans="1:20" s="8" customFormat="1" ht="93" customHeight="1">
      <c r="A74" s="13">
        <v>1</v>
      </c>
      <c r="B74" s="13" t="s">
        <v>5</v>
      </c>
      <c r="C74" s="13" t="s">
        <v>319</v>
      </c>
      <c r="D74" s="13" t="s">
        <v>6</v>
      </c>
      <c r="E74" s="70" t="s">
        <v>7</v>
      </c>
      <c r="F74" s="13" t="s">
        <v>8</v>
      </c>
      <c r="G74" s="13" t="s">
        <v>9</v>
      </c>
      <c r="H74" s="13"/>
      <c r="I74" s="13" t="s">
        <v>10</v>
      </c>
      <c r="J74" s="13" t="s">
        <v>11</v>
      </c>
      <c r="K74" s="13" t="s">
        <v>107</v>
      </c>
      <c r="L74" s="13" t="s">
        <v>107</v>
      </c>
      <c r="M74" s="13" t="s">
        <v>107</v>
      </c>
      <c r="N74" s="13" t="s">
        <v>107</v>
      </c>
      <c r="O74" s="13" t="s">
        <v>107</v>
      </c>
      <c r="P74" s="13" t="s">
        <v>107</v>
      </c>
      <c r="Q74" s="13" t="s">
        <v>107</v>
      </c>
      <c r="R74" s="13" t="s">
        <v>107</v>
      </c>
      <c r="S74" s="13"/>
      <c r="T74" s="68" t="s">
        <v>12</v>
      </c>
    </row>
    <row r="75" spans="1:20" ht="18" customHeight="1">
      <c r="A75" s="117"/>
      <c r="B75" s="117"/>
      <c r="C75" s="117"/>
      <c r="D75" s="117"/>
      <c r="E75" s="117"/>
      <c r="F75" s="117"/>
      <c r="G75" s="117"/>
      <c r="H75" s="117"/>
      <c r="I75" s="117"/>
      <c r="J75" s="117"/>
      <c r="K75" s="117"/>
      <c r="L75" s="117"/>
      <c r="M75" s="117"/>
      <c r="N75" s="117"/>
      <c r="O75" s="117"/>
      <c r="P75" s="117"/>
      <c r="Q75" s="117"/>
      <c r="R75" s="117"/>
      <c r="S75" s="117"/>
      <c r="T75" s="118"/>
    </row>
    <row r="76" spans="1:20" s="8" customFormat="1" ht="9.75">
      <c r="A76" s="119"/>
      <c r="B76" s="119"/>
      <c r="C76" s="119"/>
      <c r="D76" s="119"/>
      <c r="E76" s="119"/>
      <c r="F76" s="119"/>
      <c r="G76" s="119"/>
      <c r="H76" s="119"/>
      <c r="I76" s="119"/>
      <c r="J76" s="119"/>
      <c r="K76" s="119"/>
      <c r="L76" s="119"/>
      <c r="M76" s="119"/>
      <c r="N76" s="119"/>
      <c r="O76" s="119"/>
      <c r="P76" s="119"/>
      <c r="Q76" s="119"/>
      <c r="R76" s="119"/>
      <c r="S76" s="119"/>
      <c r="T76" s="120"/>
    </row>
    <row r="77" spans="1:20" ht="13.5" customHeight="1">
      <c r="A77" s="119"/>
      <c r="B77" s="119"/>
      <c r="C77" s="119"/>
      <c r="D77" s="119"/>
      <c r="E77" s="119"/>
      <c r="F77" s="119"/>
      <c r="G77" s="119"/>
      <c r="H77" s="119"/>
      <c r="I77" s="119"/>
      <c r="J77" s="119"/>
      <c r="K77" s="119"/>
      <c r="L77" s="119"/>
      <c r="M77" s="119"/>
      <c r="N77" s="119"/>
      <c r="O77" s="119"/>
      <c r="P77" s="119"/>
      <c r="Q77" s="119"/>
      <c r="R77" s="119"/>
      <c r="S77" s="119"/>
      <c r="T77" s="121"/>
    </row>
    <row r="78" spans="1:20" s="78" customFormat="1" ht="30" customHeight="1">
      <c r="A78" s="575" t="s">
        <v>501</v>
      </c>
      <c r="B78" s="576"/>
      <c r="C78" s="576"/>
      <c r="D78" s="576"/>
      <c r="E78" s="576"/>
      <c r="F78" s="576"/>
      <c r="G78" s="576"/>
      <c r="H78" s="576"/>
      <c r="I78" s="576"/>
      <c r="J78" s="576"/>
      <c r="K78" s="576"/>
      <c r="L78" s="576"/>
      <c r="M78" s="576"/>
      <c r="N78" s="576"/>
      <c r="O78" s="576"/>
      <c r="P78" s="576"/>
      <c r="Q78" s="576"/>
      <c r="R78" s="576"/>
      <c r="S78" s="576"/>
      <c r="T78" s="576"/>
    </row>
    <row r="79" spans="1:20" s="78" customFormat="1" ht="76.5" customHeight="1">
      <c r="A79" s="578" t="s">
        <v>50</v>
      </c>
      <c r="B79" s="578" t="s">
        <v>120</v>
      </c>
      <c r="C79" s="578" t="s">
        <v>62</v>
      </c>
      <c r="D79" s="578" t="s">
        <v>63</v>
      </c>
      <c r="E79" s="580" t="s">
        <v>64</v>
      </c>
      <c r="F79" s="580" t="s">
        <v>65</v>
      </c>
      <c r="G79" s="580" t="s">
        <v>66</v>
      </c>
      <c r="H79" s="77"/>
      <c r="I79" s="577" t="s">
        <v>67</v>
      </c>
      <c r="J79" s="577" t="s">
        <v>68</v>
      </c>
      <c r="K79" s="577" t="s">
        <v>69</v>
      </c>
      <c r="L79" s="577" t="s">
        <v>70</v>
      </c>
      <c r="M79" s="577" t="s">
        <v>71</v>
      </c>
      <c r="N79" s="577" t="s">
        <v>72</v>
      </c>
      <c r="O79" s="577" t="s">
        <v>73</v>
      </c>
      <c r="P79" s="577" t="s">
        <v>74</v>
      </c>
      <c r="Q79" s="570" t="s">
        <v>75</v>
      </c>
      <c r="R79" s="571"/>
      <c r="S79" s="572"/>
      <c r="T79" s="573" t="s">
        <v>121</v>
      </c>
    </row>
    <row r="80" spans="1:20" ht="93.75" customHeight="1">
      <c r="A80" s="579"/>
      <c r="B80" s="579"/>
      <c r="C80" s="579"/>
      <c r="D80" s="579"/>
      <c r="E80" s="578"/>
      <c r="F80" s="578"/>
      <c r="G80" s="578"/>
      <c r="H80" s="76"/>
      <c r="I80" s="578"/>
      <c r="J80" s="578"/>
      <c r="K80" s="578"/>
      <c r="L80" s="578"/>
      <c r="M80" s="578"/>
      <c r="N80" s="578"/>
      <c r="O80" s="578"/>
      <c r="P80" s="578"/>
      <c r="Q80" s="14" t="s">
        <v>76</v>
      </c>
      <c r="R80" s="14" t="s">
        <v>77</v>
      </c>
      <c r="S80" s="14" t="s">
        <v>78</v>
      </c>
      <c r="T80" s="574"/>
    </row>
    <row r="81" spans="1:20" ht="53.25" customHeight="1">
      <c r="A81" s="64">
        <v>1</v>
      </c>
      <c r="B81" s="64" t="s">
        <v>208</v>
      </c>
      <c r="C81" s="64" t="s">
        <v>209</v>
      </c>
      <c r="D81" s="64" t="s">
        <v>210</v>
      </c>
      <c r="E81" s="16" t="s">
        <v>48</v>
      </c>
      <c r="F81" s="16" t="s">
        <v>211</v>
      </c>
      <c r="G81" s="64" t="s">
        <v>387</v>
      </c>
      <c r="H81" s="64"/>
      <c r="I81" s="64" t="s">
        <v>174</v>
      </c>
      <c r="J81" s="64" t="s">
        <v>212</v>
      </c>
      <c r="K81" s="64" t="s">
        <v>131</v>
      </c>
      <c r="L81" s="71">
        <v>1813</v>
      </c>
      <c r="M81" s="71"/>
      <c r="N81" s="123">
        <v>10070</v>
      </c>
      <c r="O81" s="71">
        <v>3</v>
      </c>
      <c r="P81" s="71" t="s">
        <v>108</v>
      </c>
      <c r="Q81" s="13" t="s">
        <v>175</v>
      </c>
      <c r="R81" s="13" t="s">
        <v>213</v>
      </c>
      <c r="S81" s="13" t="s">
        <v>214</v>
      </c>
      <c r="T81" s="122">
        <v>5439000</v>
      </c>
    </row>
    <row r="82" spans="1:20" ht="36" customHeight="1">
      <c r="A82" s="13">
        <v>2</v>
      </c>
      <c r="B82" s="13" t="s">
        <v>502</v>
      </c>
      <c r="C82" s="13" t="s">
        <v>215</v>
      </c>
      <c r="D82" s="13">
        <v>1995</v>
      </c>
      <c r="E82" s="70" t="s">
        <v>49</v>
      </c>
      <c r="F82" s="16" t="s">
        <v>216</v>
      </c>
      <c r="G82" s="64" t="s">
        <v>388</v>
      </c>
      <c r="H82" s="64"/>
      <c r="I82" s="64" t="s">
        <v>174</v>
      </c>
      <c r="J82" s="13" t="s">
        <v>217</v>
      </c>
      <c r="K82" s="64" t="s">
        <v>131</v>
      </c>
      <c r="L82" s="71">
        <v>2372</v>
      </c>
      <c r="M82" s="71"/>
      <c r="N82" s="123">
        <v>11685</v>
      </c>
      <c r="O82" s="71">
        <v>3</v>
      </c>
      <c r="P82" s="71" t="s">
        <v>107</v>
      </c>
      <c r="Q82" s="13" t="s">
        <v>175</v>
      </c>
      <c r="R82" s="13" t="s">
        <v>218</v>
      </c>
      <c r="S82" s="124" t="s">
        <v>219</v>
      </c>
      <c r="T82" s="61">
        <v>7116000</v>
      </c>
    </row>
    <row r="83" spans="1:20" ht="57.75" customHeight="1">
      <c r="A83" s="64">
        <v>3</v>
      </c>
      <c r="B83" s="13" t="s">
        <v>220</v>
      </c>
      <c r="C83" s="13" t="s">
        <v>221</v>
      </c>
      <c r="D83" s="13">
        <v>1990</v>
      </c>
      <c r="E83" s="70"/>
      <c r="F83" s="70"/>
      <c r="G83" s="64" t="s">
        <v>387</v>
      </c>
      <c r="H83" s="64"/>
      <c r="I83" s="64" t="s">
        <v>174</v>
      </c>
      <c r="J83" s="64" t="s">
        <v>222</v>
      </c>
      <c r="K83" s="64" t="s">
        <v>131</v>
      </c>
      <c r="L83" s="71">
        <v>0</v>
      </c>
      <c r="M83" s="71"/>
      <c r="N83" s="123">
        <v>420</v>
      </c>
      <c r="O83" s="71"/>
      <c r="P83" s="71" t="s">
        <v>107</v>
      </c>
      <c r="Q83" s="13" t="s">
        <v>223</v>
      </c>
      <c r="R83" s="13" t="s">
        <v>224</v>
      </c>
      <c r="S83" s="13" t="s">
        <v>225</v>
      </c>
      <c r="T83" s="61">
        <v>15288</v>
      </c>
    </row>
    <row r="84" spans="1:20" ht="34.5" customHeight="1">
      <c r="A84" s="13">
        <v>4</v>
      </c>
      <c r="B84" s="13" t="s">
        <v>226</v>
      </c>
      <c r="C84" s="13" t="s">
        <v>227</v>
      </c>
      <c r="D84" s="13">
        <v>1990</v>
      </c>
      <c r="E84" s="70" t="s">
        <v>228</v>
      </c>
      <c r="F84" s="70" t="s">
        <v>216</v>
      </c>
      <c r="G84" s="64" t="s">
        <v>387</v>
      </c>
      <c r="H84" s="64"/>
      <c r="I84" s="64" t="s">
        <v>174</v>
      </c>
      <c r="J84" s="64" t="s">
        <v>222</v>
      </c>
      <c r="K84" s="64" t="s">
        <v>131</v>
      </c>
      <c r="L84" s="71">
        <v>69.36</v>
      </c>
      <c r="M84" s="71"/>
      <c r="N84" s="123">
        <v>327.7</v>
      </c>
      <c r="O84" s="71"/>
      <c r="P84" s="71" t="s">
        <v>107</v>
      </c>
      <c r="Q84" s="13" t="s">
        <v>175</v>
      </c>
      <c r="R84" s="13"/>
      <c r="S84" s="13" t="s">
        <v>219</v>
      </c>
      <c r="T84" s="61">
        <v>138720</v>
      </c>
    </row>
    <row r="85" spans="1:20" ht="55.5" customHeight="1">
      <c r="A85" s="64">
        <v>5</v>
      </c>
      <c r="B85" s="13" t="s">
        <v>229</v>
      </c>
      <c r="C85" s="13" t="s">
        <v>230</v>
      </c>
      <c r="D85" s="13">
        <v>1988</v>
      </c>
      <c r="E85" s="70" t="s">
        <v>231</v>
      </c>
      <c r="F85" s="70"/>
      <c r="G85" s="64" t="s">
        <v>387</v>
      </c>
      <c r="H85" s="64"/>
      <c r="I85" s="64" t="s">
        <v>174</v>
      </c>
      <c r="J85" s="64" t="s">
        <v>232</v>
      </c>
      <c r="K85" s="64" t="s">
        <v>131</v>
      </c>
      <c r="L85" s="71">
        <v>0</v>
      </c>
      <c r="M85" s="71"/>
      <c r="N85" s="123"/>
      <c r="O85" s="71"/>
      <c r="P85" s="71" t="s">
        <v>107</v>
      </c>
      <c r="Q85" s="13" t="s">
        <v>233</v>
      </c>
      <c r="R85" s="13"/>
      <c r="S85" s="13" t="s">
        <v>234</v>
      </c>
      <c r="T85" s="61">
        <v>163817</v>
      </c>
    </row>
    <row r="86" spans="1:20" ht="32.25" customHeight="1">
      <c r="A86" s="13">
        <v>6</v>
      </c>
      <c r="B86" s="13" t="s">
        <v>235</v>
      </c>
      <c r="C86" s="13" t="s">
        <v>236</v>
      </c>
      <c r="D86" s="13"/>
      <c r="E86" s="70" t="s">
        <v>237</v>
      </c>
      <c r="F86" s="70"/>
      <c r="G86" s="64" t="s">
        <v>387</v>
      </c>
      <c r="H86" s="64"/>
      <c r="I86" s="64" t="s">
        <v>174</v>
      </c>
      <c r="J86" s="64" t="s">
        <v>232</v>
      </c>
      <c r="K86" s="64" t="s">
        <v>131</v>
      </c>
      <c r="L86" s="71">
        <v>157.5</v>
      </c>
      <c r="M86" s="71"/>
      <c r="N86" s="123">
        <v>650</v>
      </c>
      <c r="O86" s="71">
        <v>1</v>
      </c>
      <c r="P86" s="71" t="s">
        <v>107</v>
      </c>
      <c r="Q86" s="13" t="s">
        <v>176</v>
      </c>
      <c r="R86" s="13" t="s">
        <v>176</v>
      </c>
      <c r="S86" s="13" t="s">
        <v>238</v>
      </c>
      <c r="T86" s="61">
        <v>315000</v>
      </c>
    </row>
    <row r="87" spans="1:20" ht="12.75" customHeight="1">
      <c r="A87" s="64">
        <v>7</v>
      </c>
      <c r="B87" s="13" t="s">
        <v>239</v>
      </c>
      <c r="C87" s="13" t="s">
        <v>240</v>
      </c>
      <c r="D87" s="13"/>
      <c r="E87" s="70" t="s">
        <v>237</v>
      </c>
      <c r="F87" s="70" t="s">
        <v>241</v>
      </c>
      <c r="G87" s="64" t="s">
        <v>387</v>
      </c>
      <c r="H87" s="64"/>
      <c r="I87" s="64" t="s">
        <v>174</v>
      </c>
      <c r="J87" s="64" t="s">
        <v>232</v>
      </c>
      <c r="K87" s="64" t="s">
        <v>131</v>
      </c>
      <c r="L87" s="71">
        <v>52.1</v>
      </c>
      <c r="M87" s="71"/>
      <c r="N87" s="123">
        <v>86.5</v>
      </c>
      <c r="O87" s="71">
        <v>1</v>
      </c>
      <c r="P87" s="71" t="s">
        <v>107</v>
      </c>
      <c r="Q87" s="13" t="s">
        <v>164</v>
      </c>
      <c r="R87" s="13" t="s">
        <v>242</v>
      </c>
      <c r="S87" s="13" t="s">
        <v>243</v>
      </c>
      <c r="T87" s="61">
        <v>104200</v>
      </c>
    </row>
    <row r="88" spans="1:20" s="8" customFormat="1" ht="12.75" customHeight="1">
      <c r="A88" s="570" t="s">
        <v>51</v>
      </c>
      <c r="B88" s="571"/>
      <c r="C88" s="571"/>
      <c r="D88" s="572"/>
      <c r="E88" s="88"/>
      <c r="F88" s="89"/>
      <c r="G88" s="90"/>
      <c r="H88" s="90"/>
      <c r="I88" s="90"/>
      <c r="J88" s="90"/>
      <c r="K88" s="90"/>
      <c r="L88" s="91"/>
      <c r="M88" s="91"/>
      <c r="N88" s="91"/>
      <c r="O88" s="91"/>
      <c r="P88" s="91"/>
      <c r="Q88" s="91"/>
      <c r="R88" s="91"/>
      <c r="S88" s="92"/>
      <c r="T88" s="125">
        <f>SUM(T81:T87)</f>
        <v>13292025</v>
      </c>
    </row>
    <row r="89" spans="1:20" s="8" customFormat="1" ht="9.75">
      <c r="A89" s="126"/>
      <c r="B89" s="126"/>
      <c r="C89" s="126"/>
      <c r="D89" s="126"/>
      <c r="E89" s="127"/>
      <c r="F89" s="127"/>
      <c r="G89" s="128"/>
      <c r="H89" s="128"/>
      <c r="I89" s="128"/>
      <c r="J89" s="128"/>
      <c r="K89" s="128"/>
      <c r="L89" s="129"/>
      <c r="M89" s="129"/>
      <c r="N89" s="129"/>
      <c r="O89" s="129"/>
      <c r="P89" s="129"/>
      <c r="Q89" s="129"/>
      <c r="R89" s="129"/>
      <c r="S89" s="129"/>
      <c r="T89" s="130"/>
    </row>
    <row r="90" spans="1:20" s="8" customFormat="1" ht="9.75">
      <c r="A90" s="126"/>
      <c r="B90" s="126"/>
      <c r="C90" s="126"/>
      <c r="D90" s="126"/>
      <c r="E90" s="127"/>
      <c r="F90" s="127"/>
      <c r="G90" s="128"/>
      <c r="H90" s="128"/>
      <c r="I90" s="128"/>
      <c r="J90" s="128"/>
      <c r="K90" s="128"/>
      <c r="L90" s="129"/>
      <c r="M90" s="129"/>
      <c r="N90" s="129"/>
      <c r="O90" s="129"/>
      <c r="P90" s="129"/>
      <c r="Q90" s="129"/>
      <c r="R90" s="129"/>
      <c r="S90" s="129"/>
      <c r="T90" s="130"/>
    </row>
    <row r="91" spans="1:20" ht="36" customHeight="1">
      <c r="A91" s="575" t="s">
        <v>357</v>
      </c>
      <c r="B91" s="576"/>
      <c r="C91" s="576"/>
      <c r="D91" s="576"/>
      <c r="E91" s="576"/>
      <c r="F91" s="576"/>
      <c r="G91" s="576"/>
      <c r="H91" s="576"/>
      <c r="I91" s="576"/>
      <c r="J91" s="576"/>
      <c r="K91" s="576"/>
      <c r="L91" s="576"/>
      <c r="M91" s="576"/>
      <c r="N91" s="576"/>
      <c r="O91" s="576"/>
      <c r="P91" s="576"/>
      <c r="Q91" s="576"/>
      <c r="R91" s="576"/>
      <c r="S91" s="576"/>
      <c r="T91" s="576"/>
    </row>
    <row r="92" spans="1:20" s="78" customFormat="1" ht="36.75" customHeight="1">
      <c r="A92" s="578" t="s">
        <v>50</v>
      </c>
      <c r="B92" s="578" t="s">
        <v>120</v>
      </c>
      <c r="C92" s="578" t="s">
        <v>62</v>
      </c>
      <c r="D92" s="578" t="s">
        <v>63</v>
      </c>
      <c r="E92" s="578" t="s">
        <v>64</v>
      </c>
      <c r="F92" s="580" t="s">
        <v>65</v>
      </c>
      <c r="G92" s="578" t="s">
        <v>66</v>
      </c>
      <c r="H92" s="77"/>
      <c r="I92" s="580" t="s">
        <v>67</v>
      </c>
      <c r="J92" s="577" t="s">
        <v>68</v>
      </c>
      <c r="K92" s="577" t="s">
        <v>69</v>
      </c>
      <c r="L92" s="579" t="s">
        <v>70</v>
      </c>
      <c r="M92" s="579" t="s">
        <v>71</v>
      </c>
      <c r="N92" s="577" t="s">
        <v>72</v>
      </c>
      <c r="O92" s="579" t="s">
        <v>73</v>
      </c>
      <c r="P92" s="579" t="s">
        <v>74</v>
      </c>
      <c r="Q92" s="579" t="s">
        <v>75</v>
      </c>
      <c r="R92" s="579"/>
      <c r="S92" s="579"/>
      <c r="T92" s="573" t="s">
        <v>1427</v>
      </c>
    </row>
    <row r="93" spans="1:20" s="78" customFormat="1" ht="76.5" customHeight="1">
      <c r="A93" s="579"/>
      <c r="B93" s="579"/>
      <c r="C93" s="579"/>
      <c r="D93" s="579"/>
      <c r="E93" s="579"/>
      <c r="F93" s="578"/>
      <c r="G93" s="579"/>
      <c r="H93" s="76"/>
      <c r="I93" s="578"/>
      <c r="J93" s="578"/>
      <c r="K93" s="578"/>
      <c r="L93" s="579"/>
      <c r="M93" s="579"/>
      <c r="N93" s="578"/>
      <c r="O93" s="579"/>
      <c r="P93" s="579"/>
      <c r="Q93" s="14" t="s">
        <v>76</v>
      </c>
      <c r="R93" s="14" t="s">
        <v>77</v>
      </c>
      <c r="S93" s="14" t="s">
        <v>78</v>
      </c>
      <c r="T93" s="574"/>
    </row>
    <row r="94" spans="1:20" ht="63.75" customHeight="1">
      <c r="A94" s="64">
        <v>1</v>
      </c>
      <c r="B94" s="64" t="s">
        <v>267</v>
      </c>
      <c r="C94" s="64" t="s">
        <v>268</v>
      </c>
      <c r="D94" s="131">
        <v>1906</v>
      </c>
      <c r="E94" s="132" t="s">
        <v>269</v>
      </c>
      <c r="F94" s="16" t="s">
        <v>270</v>
      </c>
      <c r="G94" s="64" t="s">
        <v>271</v>
      </c>
      <c r="H94" s="64"/>
      <c r="I94" s="64" t="s">
        <v>272</v>
      </c>
      <c r="J94" s="64" t="s">
        <v>273</v>
      </c>
      <c r="K94" s="64" t="s">
        <v>107</v>
      </c>
      <c r="L94" s="133">
        <v>83</v>
      </c>
      <c r="M94" s="133">
        <v>98</v>
      </c>
      <c r="N94" s="133">
        <v>249</v>
      </c>
      <c r="O94" s="131" t="s">
        <v>274</v>
      </c>
      <c r="P94" s="71" t="s">
        <v>107</v>
      </c>
      <c r="Q94" s="71" t="s">
        <v>175</v>
      </c>
      <c r="R94" s="13" t="s">
        <v>275</v>
      </c>
      <c r="S94" s="13" t="s">
        <v>276</v>
      </c>
      <c r="T94" s="134">
        <v>166000</v>
      </c>
    </row>
    <row r="95" spans="1:20" ht="63.75" customHeight="1">
      <c r="A95" s="13">
        <v>2</v>
      </c>
      <c r="B95" s="13" t="s">
        <v>277</v>
      </c>
      <c r="C95" s="13" t="s">
        <v>278</v>
      </c>
      <c r="D95" s="131">
        <v>1906</v>
      </c>
      <c r="E95" s="132" t="s">
        <v>279</v>
      </c>
      <c r="F95" s="16" t="s">
        <v>270</v>
      </c>
      <c r="G95" s="64" t="s">
        <v>271</v>
      </c>
      <c r="H95" s="64"/>
      <c r="I95" s="64" t="s">
        <v>272</v>
      </c>
      <c r="J95" s="64" t="s">
        <v>273</v>
      </c>
      <c r="K95" s="64" t="s">
        <v>107</v>
      </c>
      <c r="L95" s="71">
        <v>96</v>
      </c>
      <c r="M95" s="71">
        <v>115</v>
      </c>
      <c r="N95" s="71">
        <v>482</v>
      </c>
      <c r="O95" s="131" t="s">
        <v>274</v>
      </c>
      <c r="P95" s="71" t="s">
        <v>107</v>
      </c>
      <c r="Q95" s="71" t="s">
        <v>175</v>
      </c>
      <c r="R95" s="13" t="s">
        <v>280</v>
      </c>
      <c r="S95" s="13" t="s">
        <v>186</v>
      </c>
      <c r="T95" s="134">
        <v>197000</v>
      </c>
    </row>
    <row r="96" spans="1:20" ht="103.5" customHeight="1">
      <c r="A96" s="64">
        <v>3</v>
      </c>
      <c r="B96" s="13" t="s">
        <v>281</v>
      </c>
      <c r="C96" s="13" t="s">
        <v>282</v>
      </c>
      <c r="D96" s="131">
        <v>1906</v>
      </c>
      <c r="E96" s="132" t="s">
        <v>283</v>
      </c>
      <c r="F96" s="70" t="s">
        <v>284</v>
      </c>
      <c r="G96" s="64" t="s">
        <v>271</v>
      </c>
      <c r="H96" s="64"/>
      <c r="I96" s="64" t="s">
        <v>272</v>
      </c>
      <c r="J96" s="64" t="s">
        <v>273</v>
      </c>
      <c r="K96" s="64" t="s">
        <v>107</v>
      </c>
      <c r="L96" s="71">
        <v>3904</v>
      </c>
      <c r="M96" s="71">
        <v>1204</v>
      </c>
      <c r="N96" s="71">
        <v>14836</v>
      </c>
      <c r="O96" s="131" t="s">
        <v>285</v>
      </c>
      <c r="P96" s="71" t="s">
        <v>108</v>
      </c>
      <c r="Q96" s="71" t="s">
        <v>175</v>
      </c>
      <c r="R96" s="13" t="s">
        <v>286</v>
      </c>
      <c r="S96" s="13" t="s">
        <v>287</v>
      </c>
      <c r="T96" s="134">
        <v>11712000</v>
      </c>
    </row>
    <row r="97" spans="1:20" ht="68.25" customHeight="1">
      <c r="A97" s="13">
        <v>4</v>
      </c>
      <c r="B97" s="13" t="s">
        <v>288</v>
      </c>
      <c r="C97" s="13" t="s">
        <v>289</v>
      </c>
      <c r="D97" s="131">
        <v>1993</v>
      </c>
      <c r="E97" s="132" t="s">
        <v>290</v>
      </c>
      <c r="F97" s="70" t="s">
        <v>291</v>
      </c>
      <c r="G97" s="64" t="s">
        <v>271</v>
      </c>
      <c r="H97" s="64"/>
      <c r="I97" s="64" t="s">
        <v>272</v>
      </c>
      <c r="J97" s="64" t="s">
        <v>273</v>
      </c>
      <c r="K97" s="64" t="s">
        <v>107</v>
      </c>
      <c r="L97" s="71">
        <v>270</v>
      </c>
      <c r="M97" s="71">
        <v>320</v>
      </c>
      <c r="N97" s="71">
        <v>2213</v>
      </c>
      <c r="O97" s="131" t="s">
        <v>274</v>
      </c>
      <c r="P97" s="71" t="s">
        <v>107</v>
      </c>
      <c r="Q97" s="71" t="s">
        <v>175</v>
      </c>
      <c r="R97" s="13" t="s">
        <v>275</v>
      </c>
      <c r="S97" s="13" t="s">
        <v>276</v>
      </c>
      <c r="T97" s="134">
        <v>675000</v>
      </c>
    </row>
    <row r="98" spans="1:20" ht="120.75" customHeight="1">
      <c r="A98" s="64">
        <v>5</v>
      </c>
      <c r="B98" s="13" t="s">
        <v>292</v>
      </c>
      <c r="C98" s="13" t="s">
        <v>293</v>
      </c>
      <c r="D98" s="131">
        <v>1906</v>
      </c>
      <c r="E98" s="132" t="s">
        <v>294</v>
      </c>
      <c r="F98" s="70" t="s">
        <v>295</v>
      </c>
      <c r="G98" s="64" t="s">
        <v>271</v>
      </c>
      <c r="H98" s="64"/>
      <c r="I98" s="64" t="s">
        <v>272</v>
      </c>
      <c r="J98" s="64" t="s">
        <v>273</v>
      </c>
      <c r="K98" s="64" t="s">
        <v>107</v>
      </c>
      <c r="L98" s="71">
        <v>1517</v>
      </c>
      <c r="M98" s="71">
        <v>429</v>
      </c>
      <c r="N98" s="71">
        <v>5766</v>
      </c>
      <c r="O98" s="131" t="s">
        <v>296</v>
      </c>
      <c r="P98" s="71" t="s">
        <v>108</v>
      </c>
      <c r="Q98" s="71" t="s">
        <v>175</v>
      </c>
      <c r="R98" s="13" t="s">
        <v>280</v>
      </c>
      <c r="S98" s="13" t="s">
        <v>287</v>
      </c>
      <c r="T98" s="134">
        <v>4551000</v>
      </c>
    </row>
    <row r="99" spans="1:20" ht="64.5" customHeight="1">
      <c r="A99" s="13">
        <v>6</v>
      </c>
      <c r="B99" s="13" t="s">
        <v>297</v>
      </c>
      <c r="C99" s="13" t="s">
        <v>298</v>
      </c>
      <c r="D99" s="131">
        <v>1906</v>
      </c>
      <c r="E99" s="132" t="s">
        <v>299</v>
      </c>
      <c r="F99" s="70" t="s">
        <v>300</v>
      </c>
      <c r="G99" s="64" t="s">
        <v>271</v>
      </c>
      <c r="H99" s="64"/>
      <c r="I99" s="64" t="s">
        <v>272</v>
      </c>
      <c r="J99" s="64" t="s">
        <v>273</v>
      </c>
      <c r="K99" s="64" t="s">
        <v>107</v>
      </c>
      <c r="L99" s="71">
        <v>500</v>
      </c>
      <c r="M99" s="71">
        <v>195</v>
      </c>
      <c r="N99" s="71">
        <v>1251</v>
      </c>
      <c r="O99" s="131" t="s">
        <v>301</v>
      </c>
      <c r="P99" s="71" t="s">
        <v>108</v>
      </c>
      <c r="Q99" s="71" t="s">
        <v>175</v>
      </c>
      <c r="R99" s="13" t="s">
        <v>280</v>
      </c>
      <c r="S99" s="13" t="s">
        <v>302</v>
      </c>
      <c r="T99" s="134">
        <v>1500000</v>
      </c>
    </row>
    <row r="100" spans="1:20" ht="71.25" customHeight="1">
      <c r="A100" s="64">
        <v>7</v>
      </c>
      <c r="B100" s="13" t="s">
        <v>303</v>
      </c>
      <c r="C100" s="13" t="s">
        <v>304</v>
      </c>
      <c r="D100" s="131">
        <v>1906</v>
      </c>
      <c r="E100" s="132" t="s">
        <v>305</v>
      </c>
      <c r="F100" s="16" t="s">
        <v>270</v>
      </c>
      <c r="G100" s="64" t="s">
        <v>271</v>
      </c>
      <c r="H100" s="64"/>
      <c r="I100" s="64" t="s">
        <v>272</v>
      </c>
      <c r="J100" s="64" t="s">
        <v>273</v>
      </c>
      <c r="K100" s="64" t="s">
        <v>107</v>
      </c>
      <c r="L100" s="71">
        <v>410</v>
      </c>
      <c r="M100" s="71">
        <v>205</v>
      </c>
      <c r="N100" s="71">
        <v>1231</v>
      </c>
      <c r="O100" s="131" t="s">
        <v>306</v>
      </c>
      <c r="P100" s="71" t="s">
        <v>108</v>
      </c>
      <c r="Q100" s="71" t="s">
        <v>175</v>
      </c>
      <c r="R100" s="13" t="s">
        <v>280</v>
      </c>
      <c r="S100" s="13" t="s">
        <v>307</v>
      </c>
      <c r="T100" s="134">
        <v>1230000</v>
      </c>
    </row>
    <row r="101" spans="1:20" ht="84" customHeight="1">
      <c r="A101" s="13">
        <v>8</v>
      </c>
      <c r="B101" s="13" t="s">
        <v>308</v>
      </c>
      <c r="C101" s="13" t="s">
        <v>309</v>
      </c>
      <c r="D101" s="131">
        <v>1906</v>
      </c>
      <c r="E101" s="132" t="s">
        <v>310</v>
      </c>
      <c r="F101" s="70" t="s">
        <v>311</v>
      </c>
      <c r="G101" s="64" t="s">
        <v>271</v>
      </c>
      <c r="H101" s="64"/>
      <c r="I101" s="64" t="s">
        <v>272</v>
      </c>
      <c r="J101" s="64" t="s">
        <v>273</v>
      </c>
      <c r="K101" s="64" t="s">
        <v>107</v>
      </c>
      <c r="L101" s="71">
        <v>98</v>
      </c>
      <c r="M101" s="71">
        <v>115</v>
      </c>
      <c r="N101" s="71">
        <v>579</v>
      </c>
      <c r="O101" s="131" t="s">
        <v>274</v>
      </c>
      <c r="P101" s="71" t="s">
        <v>107</v>
      </c>
      <c r="Q101" s="71" t="s">
        <v>175</v>
      </c>
      <c r="R101" s="13" t="s">
        <v>312</v>
      </c>
      <c r="S101" s="13" t="s">
        <v>307</v>
      </c>
      <c r="T101" s="134">
        <v>294000</v>
      </c>
    </row>
    <row r="102" spans="1:20" ht="75" customHeight="1">
      <c r="A102" s="64">
        <v>9</v>
      </c>
      <c r="B102" s="13" t="s">
        <v>313</v>
      </c>
      <c r="C102" s="13" t="s">
        <v>314</v>
      </c>
      <c r="D102" s="131">
        <v>1906</v>
      </c>
      <c r="E102" s="132" t="s">
        <v>315</v>
      </c>
      <c r="F102" s="16" t="s">
        <v>270</v>
      </c>
      <c r="G102" s="64" t="s">
        <v>271</v>
      </c>
      <c r="H102" s="64"/>
      <c r="I102" s="64" t="s">
        <v>272</v>
      </c>
      <c r="J102" s="64" t="s">
        <v>273</v>
      </c>
      <c r="K102" s="64" t="s">
        <v>107</v>
      </c>
      <c r="L102" s="71">
        <v>12</v>
      </c>
      <c r="M102" s="71">
        <v>16</v>
      </c>
      <c r="N102" s="71">
        <v>36</v>
      </c>
      <c r="O102" s="131" t="s">
        <v>316</v>
      </c>
      <c r="P102" s="71" t="s">
        <v>107</v>
      </c>
      <c r="Q102" s="71" t="s">
        <v>317</v>
      </c>
      <c r="R102" s="13" t="s">
        <v>280</v>
      </c>
      <c r="S102" s="13" t="s">
        <v>186</v>
      </c>
      <c r="T102" s="134">
        <v>36000</v>
      </c>
    </row>
    <row r="103" spans="1:20" ht="69" customHeight="1">
      <c r="A103" s="13">
        <v>10</v>
      </c>
      <c r="B103" s="135" t="s">
        <v>185</v>
      </c>
      <c r="C103" s="64" t="s">
        <v>245</v>
      </c>
      <c r="D103" s="135">
        <v>2000</v>
      </c>
      <c r="E103" s="16" t="s">
        <v>246</v>
      </c>
      <c r="F103" s="16" t="s">
        <v>247</v>
      </c>
      <c r="G103" s="135" t="s">
        <v>248</v>
      </c>
      <c r="H103" s="135"/>
      <c r="I103" s="135" t="s">
        <v>244</v>
      </c>
      <c r="J103" s="135" t="s">
        <v>249</v>
      </c>
      <c r="K103" s="135" t="s">
        <v>107</v>
      </c>
      <c r="L103" s="136">
        <v>152.9</v>
      </c>
      <c r="M103" s="136" t="s">
        <v>13</v>
      </c>
      <c r="N103" s="136" t="s">
        <v>14</v>
      </c>
      <c r="O103" s="136">
        <v>1</v>
      </c>
      <c r="P103" s="136" t="s">
        <v>107</v>
      </c>
      <c r="Q103" s="137" t="s">
        <v>250</v>
      </c>
      <c r="R103" s="138" t="s">
        <v>251</v>
      </c>
      <c r="S103" s="139" t="s">
        <v>252</v>
      </c>
      <c r="T103" s="140">
        <v>458700</v>
      </c>
    </row>
    <row r="104" spans="1:20" ht="69" customHeight="1">
      <c r="A104" s="64">
        <v>11</v>
      </c>
      <c r="B104" s="139" t="s">
        <v>253</v>
      </c>
      <c r="C104" s="13" t="s">
        <v>254</v>
      </c>
      <c r="D104" s="139">
        <v>2000</v>
      </c>
      <c r="E104" s="70" t="s">
        <v>255</v>
      </c>
      <c r="F104" s="141" t="s">
        <v>256</v>
      </c>
      <c r="G104" s="135" t="s">
        <v>248</v>
      </c>
      <c r="H104" s="135"/>
      <c r="I104" s="135" t="s">
        <v>244</v>
      </c>
      <c r="J104" s="135" t="s">
        <v>249</v>
      </c>
      <c r="K104" s="135" t="s">
        <v>107</v>
      </c>
      <c r="L104" s="136">
        <v>4069.8</v>
      </c>
      <c r="M104" s="136" t="s">
        <v>15</v>
      </c>
      <c r="N104" s="136" t="s">
        <v>16</v>
      </c>
      <c r="O104" s="136">
        <v>4</v>
      </c>
      <c r="P104" s="136" t="s">
        <v>108</v>
      </c>
      <c r="Q104" s="139" t="s">
        <v>257</v>
      </c>
      <c r="R104" s="139" t="s">
        <v>258</v>
      </c>
      <c r="S104" s="139" t="s">
        <v>259</v>
      </c>
      <c r="T104" s="140">
        <v>12209400</v>
      </c>
    </row>
    <row r="105" spans="1:20" ht="69" customHeight="1">
      <c r="A105" s="13">
        <v>12</v>
      </c>
      <c r="B105" s="13" t="s">
        <v>260</v>
      </c>
      <c r="C105" s="13" t="s">
        <v>261</v>
      </c>
      <c r="D105" s="139">
        <v>2000</v>
      </c>
      <c r="E105" s="70" t="s">
        <v>262</v>
      </c>
      <c r="F105" s="141" t="s">
        <v>263</v>
      </c>
      <c r="G105" s="135" t="s">
        <v>264</v>
      </c>
      <c r="H105" s="135"/>
      <c r="I105" s="139" t="s">
        <v>244</v>
      </c>
      <c r="J105" s="135" t="s">
        <v>265</v>
      </c>
      <c r="K105" s="135" t="s">
        <v>107</v>
      </c>
      <c r="L105" s="136"/>
      <c r="M105" s="136" t="s">
        <v>17</v>
      </c>
      <c r="N105" s="136"/>
      <c r="O105" s="136"/>
      <c r="P105" s="139" t="s">
        <v>266</v>
      </c>
      <c r="Q105" s="136"/>
      <c r="R105" s="136"/>
      <c r="S105" s="136"/>
      <c r="T105" s="142">
        <v>508195</v>
      </c>
    </row>
    <row r="106" spans="1:20" ht="12.75" customHeight="1">
      <c r="A106" s="608" t="s">
        <v>51</v>
      </c>
      <c r="B106" s="608"/>
      <c r="C106" s="608"/>
      <c r="D106" s="608"/>
      <c r="E106" s="143"/>
      <c r="F106" s="144"/>
      <c r="G106" s="145"/>
      <c r="H106" s="145"/>
      <c r="I106" s="145"/>
      <c r="J106" s="145"/>
      <c r="K106" s="145"/>
      <c r="L106" s="146"/>
      <c r="M106" s="146"/>
      <c r="N106" s="146"/>
      <c r="O106" s="146"/>
      <c r="P106" s="146"/>
      <c r="Q106" s="146"/>
      <c r="R106" s="146"/>
      <c r="S106" s="147"/>
      <c r="T106" s="148">
        <f>SUM(T94:T105)</f>
        <v>33537295</v>
      </c>
    </row>
    <row r="107" spans="1:20" s="8" customFormat="1" ht="9.75">
      <c r="A107" s="149"/>
      <c r="B107" s="149"/>
      <c r="C107" s="149"/>
      <c r="D107" s="149"/>
      <c r="E107" s="149"/>
      <c r="F107" s="149"/>
      <c r="G107" s="149"/>
      <c r="H107" s="149"/>
      <c r="I107" s="149"/>
      <c r="J107" s="149"/>
      <c r="K107" s="149"/>
      <c r="L107" s="149"/>
      <c r="M107" s="149"/>
      <c r="N107" s="149"/>
      <c r="O107" s="149"/>
      <c r="P107" s="149"/>
      <c r="Q107" s="149"/>
      <c r="R107" s="149"/>
      <c r="S107" s="149"/>
      <c r="T107" s="130"/>
    </row>
    <row r="108" spans="1:20" ht="36" customHeight="1" thickBot="1">
      <c r="A108" s="575" t="s">
        <v>827</v>
      </c>
      <c r="B108" s="576"/>
      <c r="C108" s="576"/>
      <c r="D108" s="576"/>
      <c r="E108" s="576"/>
      <c r="F108" s="576"/>
      <c r="G108" s="576"/>
      <c r="H108" s="576"/>
      <c r="I108" s="576"/>
      <c r="J108" s="576"/>
      <c r="K108" s="576"/>
      <c r="L108" s="576"/>
      <c r="M108" s="576"/>
      <c r="N108" s="576"/>
      <c r="O108" s="576"/>
      <c r="P108" s="576"/>
      <c r="Q108" s="576"/>
      <c r="R108" s="576"/>
      <c r="S108" s="576"/>
      <c r="T108" s="576"/>
    </row>
    <row r="109" spans="1:20" ht="23.25" customHeight="1">
      <c r="A109" s="592" t="s">
        <v>50</v>
      </c>
      <c r="B109" s="587" t="s">
        <v>100</v>
      </c>
      <c r="C109" s="587" t="s">
        <v>62</v>
      </c>
      <c r="D109" s="587" t="s">
        <v>63</v>
      </c>
      <c r="E109" s="587" t="s">
        <v>64</v>
      </c>
      <c r="F109" s="590" t="s">
        <v>65</v>
      </c>
      <c r="G109" s="587" t="s">
        <v>66</v>
      </c>
      <c r="H109" s="590" t="s">
        <v>20</v>
      </c>
      <c r="I109" s="590" t="s">
        <v>67</v>
      </c>
      <c r="J109" s="590" t="s">
        <v>68</v>
      </c>
      <c r="K109" s="590" t="s">
        <v>69</v>
      </c>
      <c r="L109" s="587" t="s">
        <v>70</v>
      </c>
      <c r="M109" s="587" t="s">
        <v>71</v>
      </c>
      <c r="N109" s="590" t="s">
        <v>72</v>
      </c>
      <c r="O109" s="587" t="s">
        <v>73</v>
      </c>
      <c r="P109" s="587" t="s">
        <v>74</v>
      </c>
      <c r="Q109" s="587" t="s">
        <v>75</v>
      </c>
      <c r="R109" s="587"/>
      <c r="S109" s="587"/>
      <c r="T109" s="588" t="s">
        <v>1422</v>
      </c>
    </row>
    <row r="110" spans="1:20" ht="85.5" customHeight="1" thickBot="1">
      <c r="A110" s="581"/>
      <c r="B110" s="582"/>
      <c r="C110" s="582"/>
      <c r="D110" s="582"/>
      <c r="E110" s="582"/>
      <c r="F110" s="591"/>
      <c r="G110" s="582"/>
      <c r="H110" s="591"/>
      <c r="I110" s="591"/>
      <c r="J110" s="591"/>
      <c r="K110" s="591"/>
      <c r="L110" s="582"/>
      <c r="M110" s="582"/>
      <c r="N110" s="591"/>
      <c r="O110" s="582"/>
      <c r="P110" s="582"/>
      <c r="Q110" s="62" t="s">
        <v>76</v>
      </c>
      <c r="R110" s="62" t="s">
        <v>77</v>
      </c>
      <c r="S110" s="62" t="s">
        <v>78</v>
      </c>
      <c r="T110" s="589"/>
    </row>
    <row r="111" spans="1:20" ht="107.25" customHeight="1">
      <c r="A111" s="63">
        <v>1</v>
      </c>
      <c r="B111" s="64" t="s">
        <v>828</v>
      </c>
      <c r="C111" s="64" t="s">
        <v>829</v>
      </c>
      <c r="D111" s="64" t="s">
        <v>830</v>
      </c>
      <c r="E111" s="16" t="s">
        <v>831</v>
      </c>
      <c r="F111" s="16" t="s">
        <v>832</v>
      </c>
      <c r="G111" s="64" t="s">
        <v>825</v>
      </c>
      <c r="H111" s="66">
        <v>492000</v>
      </c>
      <c r="I111" s="64" t="s">
        <v>833</v>
      </c>
      <c r="J111" s="64" t="s">
        <v>834</v>
      </c>
      <c r="K111" s="64" t="s">
        <v>86</v>
      </c>
      <c r="L111" s="66">
        <v>834.5</v>
      </c>
      <c r="M111" s="66" t="s">
        <v>835</v>
      </c>
      <c r="N111" s="64" t="s">
        <v>836</v>
      </c>
      <c r="O111" s="64">
        <v>4</v>
      </c>
      <c r="P111" s="64" t="s">
        <v>87</v>
      </c>
      <c r="Q111" s="64" t="s">
        <v>176</v>
      </c>
      <c r="R111" s="64" t="s">
        <v>176</v>
      </c>
      <c r="S111" s="64" t="s">
        <v>837</v>
      </c>
      <c r="T111" s="61">
        <v>492000</v>
      </c>
    </row>
    <row r="112" spans="1:20" s="8" customFormat="1" ht="9.75">
      <c r="A112" s="149"/>
      <c r="B112" s="149"/>
      <c r="C112" s="149"/>
      <c r="D112" s="149"/>
      <c r="E112" s="149"/>
      <c r="F112" s="149"/>
      <c r="G112" s="149"/>
      <c r="H112" s="149"/>
      <c r="I112" s="149"/>
      <c r="J112" s="149"/>
      <c r="K112" s="149"/>
      <c r="L112" s="149"/>
      <c r="M112" s="149"/>
      <c r="N112" s="149"/>
      <c r="O112" s="149"/>
      <c r="P112" s="149"/>
      <c r="Q112" s="149"/>
      <c r="R112" s="149"/>
      <c r="S112" s="149"/>
      <c r="T112" s="130"/>
    </row>
    <row r="113" spans="1:20" ht="9.75">
      <c r="A113" s="67"/>
      <c r="B113" s="67"/>
      <c r="C113" s="67"/>
      <c r="D113" s="67"/>
      <c r="E113" s="67"/>
      <c r="F113" s="67"/>
      <c r="G113" s="67"/>
      <c r="H113" s="67"/>
      <c r="I113" s="67"/>
      <c r="J113" s="67"/>
      <c r="K113" s="67"/>
      <c r="L113" s="67"/>
      <c r="M113" s="67"/>
      <c r="N113" s="67"/>
      <c r="O113" s="67"/>
      <c r="P113" s="67"/>
      <c r="Q113" s="67"/>
      <c r="R113" s="67"/>
      <c r="S113" s="67"/>
      <c r="T113" s="121"/>
    </row>
    <row r="114" spans="1:20" ht="9.75">
      <c r="A114" s="67"/>
      <c r="B114" s="67"/>
      <c r="C114" s="67"/>
      <c r="D114" s="67"/>
      <c r="E114" s="67"/>
      <c r="F114" s="67"/>
      <c r="G114" s="67"/>
      <c r="H114" s="67"/>
      <c r="I114" s="67"/>
      <c r="J114" s="67"/>
      <c r="K114" s="67"/>
      <c r="L114" s="67"/>
      <c r="M114" s="67"/>
      <c r="N114" s="67"/>
      <c r="O114" s="67"/>
      <c r="P114" s="67"/>
      <c r="Q114" s="67"/>
      <c r="R114" s="67"/>
      <c r="S114" s="67"/>
      <c r="T114" s="121"/>
    </row>
    <row r="115" spans="1:20" ht="9.75">
      <c r="A115" s="67"/>
      <c r="B115" s="67"/>
      <c r="C115" s="67"/>
      <c r="D115" s="67"/>
      <c r="E115" s="67"/>
      <c r="F115" s="67"/>
      <c r="G115" s="67"/>
      <c r="H115" s="67"/>
      <c r="I115" s="67"/>
      <c r="J115" s="67"/>
      <c r="K115" s="67"/>
      <c r="L115" s="67"/>
      <c r="M115" s="67"/>
      <c r="N115" s="67"/>
      <c r="O115" s="67"/>
      <c r="P115" s="67"/>
      <c r="Q115" s="67"/>
      <c r="R115" s="67"/>
      <c r="S115" s="67"/>
      <c r="T115" s="121"/>
    </row>
    <row r="116" spans="1:20" ht="11.25">
      <c r="A116" s="67"/>
      <c r="B116" s="67"/>
      <c r="C116" s="67"/>
      <c r="D116" s="67"/>
      <c r="E116" s="67"/>
      <c r="F116" s="67"/>
      <c r="G116" s="67"/>
      <c r="H116" s="67"/>
      <c r="I116" s="67"/>
      <c r="J116" s="67"/>
      <c r="K116" s="67"/>
      <c r="L116" s="67"/>
      <c r="M116" s="67"/>
      <c r="N116" s="67"/>
      <c r="O116" s="67"/>
      <c r="P116" s="67"/>
      <c r="Q116" s="67"/>
      <c r="R116" s="67"/>
      <c r="S116" s="67"/>
      <c r="T116" s="58">
        <f>T53+T12+T106+T88+T69+T19+T111+T31</f>
        <v>133362066.75999999</v>
      </c>
    </row>
    <row r="117" spans="1:20" ht="9.75">
      <c r="A117" s="67"/>
      <c r="B117" s="67"/>
      <c r="C117" s="67"/>
      <c r="D117" s="67"/>
      <c r="E117" s="67"/>
      <c r="F117" s="67"/>
      <c r="G117" s="67"/>
      <c r="H117" s="67"/>
      <c r="I117" s="67"/>
      <c r="J117" s="67"/>
      <c r="K117" s="67"/>
      <c r="L117" s="67"/>
      <c r="M117" s="67"/>
      <c r="N117" s="67"/>
      <c r="O117" s="67"/>
      <c r="P117" s="67"/>
      <c r="Q117" s="67"/>
      <c r="R117" s="67"/>
      <c r="S117" s="67"/>
      <c r="T117" s="121"/>
    </row>
    <row r="118" spans="1:20" ht="9.75">
      <c r="A118" s="67"/>
      <c r="B118" s="67"/>
      <c r="C118" s="67"/>
      <c r="D118" s="67"/>
      <c r="E118" s="67"/>
      <c r="F118" s="67"/>
      <c r="G118" s="67"/>
      <c r="H118" s="67"/>
      <c r="I118" s="67"/>
      <c r="J118" s="67"/>
      <c r="K118" s="67"/>
      <c r="L118" s="67"/>
      <c r="M118" s="67"/>
      <c r="N118" s="67"/>
      <c r="O118" s="67"/>
      <c r="P118" s="67"/>
      <c r="Q118" s="67"/>
      <c r="R118" s="67"/>
      <c r="S118" s="67"/>
      <c r="T118" s="121"/>
    </row>
  </sheetData>
  <sheetProtection/>
  <mergeCells count="190">
    <mergeCell ref="A31:D31"/>
    <mergeCell ref="I23:I24"/>
    <mergeCell ref="J23:J24"/>
    <mergeCell ref="K23:K24"/>
    <mergeCell ref="L23:L24"/>
    <mergeCell ref="M23:M24"/>
    <mergeCell ref="A23:A24"/>
    <mergeCell ref="B23:B24"/>
    <mergeCell ref="C23:C24"/>
    <mergeCell ref="E23:E24"/>
    <mergeCell ref="F23:F24"/>
    <mergeCell ref="R46:R52"/>
    <mergeCell ref="T35:T36"/>
    <mergeCell ref="O35:O36"/>
    <mergeCell ref="P35:P36"/>
    <mergeCell ref="Q35:S35"/>
    <mergeCell ref="T46:T52"/>
    <mergeCell ref="S48:S52"/>
    <mergeCell ref="T23:T24"/>
    <mergeCell ref="N23:N24"/>
    <mergeCell ref="A35:A36"/>
    <mergeCell ref="B35:B36"/>
    <mergeCell ref="J37:J45"/>
    <mergeCell ref="T37:T45"/>
    <mergeCell ref="B46:B52"/>
    <mergeCell ref="C46:C52"/>
    <mergeCell ref="D46:D52"/>
    <mergeCell ref="G46:G52"/>
    <mergeCell ref="P46:P52"/>
    <mergeCell ref="O46:O52"/>
    <mergeCell ref="A106:D106"/>
    <mergeCell ref="N46:N52"/>
    <mergeCell ref="Q46:Q52"/>
    <mergeCell ref="K46:K52"/>
    <mergeCell ref="I46:I52"/>
    <mergeCell ref="J46:J52"/>
    <mergeCell ref="E92:E93"/>
    <mergeCell ref="A91:T91"/>
    <mergeCell ref="F92:F93"/>
    <mergeCell ref="I92:I93"/>
    <mergeCell ref="P23:P24"/>
    <mergeCell ref="Q23:S23"/>
    <mergeCell ref="T92:T93"/>
    <mergeCell ref="M92:M93"/>
    <mergeCell ref="Q37:Q45"/>
    <mergeCell ref="P37:P45"/>
    <mergeCell ref="N35:N36"/>
    <mergeCell ref="Q92:S92"/>
    <mergeCell ref="N92:N93"/>
    <mergeCell ref="P92:P93"/>
    <mergeCell ref="S39:S45"/>
    <mergeCell ref="R40:R45"/>
    <mergeCell ref="M37:M45"/>
    <mergeCell ref="N37:N45"/>
    <mergeCell ref="O37:O45"/>
    <mergeCell ref="J92:J93"/>
    <mergeCell ref="O92:O93"/>
    <mergeCell ref="P57:P58"/>
    <mergeCell ref="Q79:S79"/>
    <mergeCell ref="Q57:S57"/>
    <mergeCell ref="I57:I58"/>
    <mergeCell ref="J57:J58"/>
    <mergeCell ref="N57:N58"/>
    <mergeCell ref="O57:O58"/>
    <mergeCell ref="K92:K93"/>
    <mergeCell ref="L92:L93"/>
    <mergeCell ref="I79:I80"/>
    <mergeCell ref="J79:J80"/>
    <mergeCell ref="M57:M58"/>
    <mergeCell ref="A92:A93"/>
    <mergeCell ref="B92:B93"/>
    <mergeCell ref="C92:C93"/>
    <mergeCell ref="D92:D93"/>
    <mergeCell ref="M35:M36"/>
    <mergeCell ref="L37:L45"/>
    <mergeCell ref="L46:L52"/>
    <mergeCell ref="M46:M52"/>
    <mergeCell ref="I35:I36"/>
    <mergeCell ref="G92:G93"/>
    <mergeCell ref="O23:O24"/>
    <mergeCell ref="K35:K36"/>
    <mergeCell ref="A1:T1"/>
    <mergeCell ref="A2:A3"/>
    <mergeCell ref="B2:B3"/>
    <mergeCell ref="C2:C3"/>
    <mergeCell ref="D2:D3"/>
    <mergeCell ref="E2:E3"/>
    <mergeCell ref="T2:T3"/>
    <mergeCell ref="Q2:S2"/>
    <mergeCell ref="P2:P3"/>
    <mergeCell ref="H2:H3"/>
    <mergeCell ref="K2:K3"/>
    <mergeCell ref="L2:L3"/>
    <mergeCell ref="M2:M3"/>
    <mergeCell ref="N2:N3"/>
    <mergeCell ref="O2:O3"/>
    <mergeCell ref="C35:C36"/>
    <mergeCell ref="D35:D36"/>
    <mergeCell ref="G2:G3"/>
    <mergeCell ref="I2:I3"/>
    <mergeCell ref="J2:J3"/>
    <mergeCell ref="F2:F3"/>
    <mergeCell ref="G35:G36"/>
    <mergeCell ref="G23:G24"/>
    <mergeCell ref="E35:E36"/>
    <mergeCell ref="D23:D24"/>
    <mergeCell ref="B37:B45"/>
    <mergeCell ref="A37:A45"/>
    <mergeCell ref="C37:C45"/>
    <mergeCell ref="A46:A52"/>
    <mergeCell ref="D37:D45"/>
    <mergeCell ref="G37:G45"/>
    <mergeCell ref="F39:F45"/>
    <mergeCell ref="F48:F52"/>
    <mergeCell ref="F15:F16"/>
    <mergeCell ref="K57:K58"/>
    <mergeCell ref="L57:L58"/>
    <mergeCell ref="G57:G58"/>
    <mergeCell ref="D57:D58"/>
    <mergeCell ref="E57:E58"/>
    <mergeCell ref="F57:F58"/>
    <mergeCell ref="F35:F36"/>
    <mergeCell ref="L35:L36"/>
    <mergeCell ref="J35:J36"/>
    <mergeCell ref="T15:T16"/>
    <mergeCell ref="A19:D19"/>
    <mergeCell ref="G15:G16"/>
    <mergeCell ref="I15:I16"/>
    <mergeCell ref="J15:J16"/>
    <mergeCell ref="A15:A16"/>
    <mergeCell ref="B15:B16"/>
    <mergeCell ref="C15:C16"/>
    <mergeCell ref="D15:D16"/>
    <mergeCell ref="E15:E16"/>
    <mergeCell ref="N15:N16"/>
    <mergeCell ref="M15:M16"/>
    <mergeCell ref="I37:I45"/>
    <mergeCell ref="K37:K45"/>
    <mergeCell ref="K15:K16"/>
    <mergeCell ref="L15:L16"/>
    <mergeCell ref="A22:T22"/>
    <mergeCell ref="O15:O16"/>
    <mergeCell ref="P15:P16"/>
    <mergeCell ref="Q15:S15"/>
    <mergeCell ref="A108:T108"/>
    <mergeCell ref="A109:A110"/>
    <mergeCell ref="B109:B110"/>
    <mergeCell ref="C109:C110"/>
    <mergeCell ref="D109:D110"/>
    <mergeCell ref="E109:E110"/>
    <mergeCell ref="F109:F110"/>
    <mergeCell ref="G109:G110"/>
    <mergeCell ref="H109:H110"/>
    <mergeCell ref="I109:I110"/>
    <mergeCell ref="C57:C58"/>
    <mergeCell ref="P109:P110"/>
    <mergeCell ref="Q109:S109"/>
    <mergeCell ref="T109:T110"/>
    <mergeCell ref="J109:J110"/>
    <mergeCell ref="K109:K110"/>
    <mergeCell ref="L109:L110"/>
    <mergeCell ref="M109:M110"/>
    <mergeCell ref="N109:N110"/>
    <mergeCell ref="O109:O110"/>
    <mergeCell ref="A14:T14"/>
    <mergeCell ref="A12:D12"/>
    <mergeCell ref="A72:T72"/>
    <mergeCell ref="A34:T34"/>
    <mergeCell ref="A53:D53"/>
    <mergeCell ref="A56:I56"/>
    <mergeCell ref="T57:T58"/>
    <mergeCell ref="A69:D69"/>
    <mergeCell ref="A57:A58"/>
    <mergeCell ref="B57:B58"/>
    <mergeCell ref="B79:B80"/>
    <mergeCell ref="C79:C80"/>
    <mergeCell ref="D79:D80"/>
    <mergeCell ref="E79:E80"/>
    <mergeCell ref="F79:F80"/>
    <mergeCell ref="G79:G80"/>
    <mergeCell ref="A88:D88"/>
    <mergeCell ref="T79:T80"/>
    <mergeCell ref="A78:T78"/>
    <mergeCell ref="K79:K80"/>
    <mergeCell ref="L79:L80"/>
    <mergeCell ref="M79:M80"/>
    <mergeCell ref="N79:N80"/>
    <mergeCell ref="O79:O80"/>
    <mergeCell ref="P79:P80"/>
    <mergeCell ref="A79:A80"/>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757"/>
  <sheetViews>
    <sheetView zoomScale="70" zoomScaleNormal="70" zoomScalePageLayoutView="0" workbookViewId="0" topLeftCell="A445">
      <selection activeCell="B473" sqref="B473"/>
    </sheetView>
  </sheetViews>
  <sheetFormatPr defaultColWidth="9.140625" defaultRowHeight="12.75"/>
  <cols>
    <col min="1" max="1" width="5.28125" style="31" customWidth="1"/>
    <col min="2" max="2" width="62.421875" style="31" customWidth="1"/>
    <col min="3" max="3" width="21.57421875" style="31" customWidth="1"/>
    <col min="4" max="4" width="24.7109375" style="31" customWidth="1"/>
    <col min="5" max="5" width="34.8515625" style="32" customWidth="1"/>
    <col min="6" max="6" width="29.8515625" style="31" customWidth="1"/>
    <col min="7" max="7" width="18.140625" style="31" customWidth="1"/>
    <col min="8" max="8" width="14.8515625" style="31" bestFit="1" customWidth="1"/>
    <col min="9" max="13" width="27.7109375" style="31" customWidth="1"/>
    <col min="14" max="16384" width="9.140625" style="31" customWidth="1"/>
  </cols>
  <sheetData>
    <row r="1" spans="1:6" ht="27" customHeight="1">
      <c r="A1" s="648" t="s">
        <v>25</v>
      </c>
      <c r="B1" s="648"/>
      <c r="C1" s="648"/>
      <c r="D1" s="648"/>
      <c r="E1" s="648"/>
      <c r="F1" s="648"/>
    </row>
    <row r="2" spans="1:6" ht="17.25" customHeight="1">
      <c r="A2" s="635" t="s">
        <v>26</v>
      </c>
      <c r="B2" s="635"/>
      <c r="C2" s="635"/>
      <c r="D2" s="635"/>
      <c r="E2" s="635"/>
      <c r="F2" s="151"/>
    </row>
    <row r="3" spans="1:6" ht="17.25" customHeight="1">
      <c r="A3" s="635" t="s">
        <v>27</v>
      </c>
      <c r="B3" s="635"/>
      <c r="C3" s="635"/>
      <c r="D3" s="635"/>
      <c r="E3" s="635"/>
      <c r="F3" s="151"/>
    </row>
    <row r="4" spans="1:5" ht="17.25" customHeight="1">
      <c r="A4" s="635" t="s">
        <v>29</v>
      </c>
      <c r="B4" s="635"/>
      <c r="C4" s="635"/>
      <c r="D4" s="635"/>
      <c r="E4" s="635"/>
    </row>
    <row r="5" spans="1:5" ht="17.25" customHeight="1">
      <c r="A5" s="635" t="s">
        <v>28</v>
      </c>
      <c r="B5" s="635"/>
      <c r="C5" s="635"/>
      <c r="D5" s="635"/>
      <c r="E5" s="635"/>
    </row>
    <row r="6" spans="1:6" ht="17.25" customHeight="1">
      <c r="A6" s="152"/>
      <c r="B6" s="153"/>
      <c r="C6" s="153"/>
      <c r="D6" s="153"/>
      <c r="E6" s="154"/>
      <c r="F6" s="8"/>
    </row>
    <row r="7" spans="1:5" s="157" customFormat="1" ht="30" customHeight="1" thickBot="1">
      <c r="A7" s="155" t="s">
        <v>60</v>
      </c>
      <c r="B7" s="156"/>
      <c r="C7" s="156"/>
      <c r="D7" s="156"/>
      <c r="E7" s="156"/>
    </row>
    <row r="8" spans="1:5" ht="13.5">
      <c r="A8" s="626" t="s">
        <v>1428</v>
      </c>
      <c r="B8" s="627"/>
      <c r="C8" s="627"/>
      <c r="D8" s="627"/>
      <c r="E8" s="628"/>
    </row>
    <row r="9" spans="1:5" ht="61.5" customHeight="1" thickBot="1">
      <c r="A9" s="158" t="s">
        <v>50</v>
      </c>
      <c r="B9" s="159" t="s">
        <v>52</v>
      </c>
      <c r="C9" s="159" t="s">
        <v>53</v>
      </c>
      <c r="D9" s="160" t="s">
        <v>30</v>
      </c>
      <c r="E9" s="161" t="s">
        <v>46</v>
      </c>
    </row>
    <row r="10" spans="1:6" ht="13.5">
      <c r="A10" s="36">
        <v>1</v>
      </c>
      <c r="B10" s="162" t="s">
        <v>394</v>
      </c>
      <c r="C10" s="162">
        <v>2017</v>
      </c>
      <c r="D10" s="36" t="s">
        <v>44</v>
      </c>
      <c r="E10" s="163">
        <v>2033.9</v>
      </c>
      <c r="F10" s="32"/>
    </row>
    <row r="11" spans="1:5" ht="13.5">
      <c r="A11" s="36">
        <v>2</v>
      </c>
      <c r="B11" s="162" t="s">
        <v>395</v>
      </c>
      <c r="C11" s="162">
        <v>2017</v>
      </c>
      <c r="D11" s="36" t="s">
        <v>44</v>
      </c>
      <c r="E11" s="163">
        <v>6519</v>
      </c>
    </row>
    <row r="12" spans="1:5" ht="13.5">
      <c r="A12" s="36">
        <v>3</v>
      </c>
      <c r="B12" s="162" t="s">
        <v>392</v>
      </c>
      <c r="C12" s="162">
        <v>2017</v>
      </c>
      <c r="D12" s="36" t="s">
        <v>44</v>
      </c>
      <c r="E12" s="163">
        <v>2275</v>
      </c>
    </row>
    <row r="13" spans="1:5" ht="13.5">
      <c r="A13" s="36">
        <v>4</v>
      </c>
      <c r="B13" s="162" t="s">
        <v>396</v>
      </c>
      <c r="C13" s="162">
        <v>2017</v>
      </c>
      <c r="D13" s="36" t="s">
        <v>44</v>
      </c>
      <c r="E13" s="163">
        <v>977850</v>
      </c>
    </row>
    <row r="14" spans="1:5" ht="13.5">
      <c r="A14" s="36">
        <v>5</v>
      </c>
      <c r="B14" s="162" t="s">
        <v>397</v>
      </c>
      <c r="C14" s="162">
        <v>2017</v>
      </c>
      <c r="D14" s="36" t="s">
        <v>44</v>
      </c>
      <c r="E14" s="163">
        <v>2361.6</v>
      </c>
    </row>
    <row r="15" spans="1:5" ht="13.5">
      <c r="A15" s="168">
        <v>6</v>
      </c>
      <c r="B15" s="310" t="s">
        <v>398</v>
      </c>
      <c r="C15" s="310">
        <v>2017</v>
      </c>
      <c r="D15" s="168" t="s">
        <v>44</v>
      </c>
      <c r="E15" s="311">
        <v>1094.7</v>
      </c>
    </row>
    <row r="16" spans="1:5" ht="13.5">
      <c r="A16" s="168">
        <v>7</v>
      </c>
      <c r="B16" s="310" t="s">
        <v>398</v>
      </c>
      <c r="C16" s="310">
        <v>2017</v>
      </c>
      <c r="D16" s="168" t="s">
        <v>44</v>
      </c>
      <c r="E16" s="311">
        <v>1094.7</v>
      </c>
    </row>
    <row r="17" spans="1:5" ht="13.5">
      <c r="A17" s="168">
        <v>8</v>
      </c>
      <c r="B17" s="310" t="s">
        <v>398</v>
      </c>
      <c r="C17" s="310">
        <v>2017</v>
      </c>
      <c r="D17" s="168" t="s">
        <v>44</v>
      </c>
      <c r="E17" s="311">
        <v>1094.7</v>
      </c>
    </row>
    <row r="18" spans="1:5" ht="13.5">
      <c r="A18" s="168">
        <v>9</v>
      </c>
      <c r="B18" s="310" t="s">
        <v>398</v>
      </c>
      <c r="C18" s="310">
        <v>2017</v>
      </c>
      <c r="D18" s="168" t="s">
        <v>44</v>
      </c>
      <c r="E18" s="311">
        <v>1094.7</v>
      </c>
    </row>
    <row r="19" spans="1:5" ht="13.5">
      <c r="A19" s="168">
        <v>10</v>
      </c>
      <c r="B19" s="310" t="s">
        <v>398</v>
      </c>
      <c r="C19" s="310">
        <v>2017</v>
      </c>
      <c r="D19" s="168" t="s">
        <v>44</v>
      </c>
      <c r="E19" s="311">
        <v>1094.7</v>
      </c>
    </row>
    <row r="20" spans="1:5" ht="13.5">
      <c r="A20" s="168">
        <v>11</v>
      </c>
      <c r="B20" s="310" t="s">
        <v>398</v>
      </c>
      <c r="C20" s="310">
        <v>2017</v>
      </c>
      <c r="D20" s="168" t="s">
        <v>44</v>
      </c>
      <c r="E20" s="311">
        <v>1094.7</v>
      </c>
    </row>
    <row r="21" spans="1:5" ht="13.5">
      <c r="A21" s="168">
        <v>12</v>
      </c>
      <c r="B21" s="310" t="s">
        <v>398</v>
      </c>
      <c r="C21" s="310">
        <v>2017</v>
      </c>
      <c r="D21" s="168" t="s">
        <v>44</v>
      </c>
      <c r="E21" s="311">
        <v>1094.7</v>
      </c>
    </row>
    <row r="22" spans="1:5" ht="13.5">
      <c r="A22" s="36">
        <v>13</v>
      </c>
      <c r="B22" s="162" t="s">
        <v>116</v>
      </c>
      <c r="C22" s="162">
        <v>2017</v>
      </c>
      <c r="D22" s="36" t="s">
        <v>44</v>
      </c>
      <c r="E22" s="163">
        <v>16506.6</v>
      </c>
    </row>
    <row r="23" spans="1:5" ht="13.5">
      <c r="A23" s="36">
        <v>14</v>
      </c>
      <c r="B23" s="162" t="s">
        <v>116</v>
      </c>
      <c r="C23" s="162">
        <v>2017</v>
      </c>
      <c r="D23" s="36" t="s">
        <v>44</v>
      </c>
      <c r="E23" s="163">
        <v>16506.6</v>
      </c>
    </row>
    <row r="24" spans="1:5" ht="13.5">
      <c r="A24" s="36">
        <v>15</v>
      </c>
      <c r="B24" s="162" t="s">
        <v>116</v>
      </c>
      <c r="C24" s="162">
        <v>2017</v>
      </c>
      <c r="D24" s="36" t="s">
        <v>44</v>
      </c>
      <c r="E24" s="163">
        <v>16506.6</v>
      </c>
    </row>
    <row r="25" spans="1:5" ht="13.5">
      <c r="A25" s="36">
        <v>16</v>
      </c>
      <c r="B25" s="162" t="s">
        <v>116</v>
      </c>
      <c r="C25" s="162">
        <v>2017</v>
      </c>
      <c r="D25" s="36" t="s">
        <v>44</v>
      </c>
      <c r="E25" s="163">
        <v>16506.6</v>
      </c>
    </row>
    <row r="26" spans="1:5" ht="13.5">
      <c r="A26" s="36">
        <v>17</v>
      </c>
      <c r="B26" s="162" t="s">
        <v>116</v>
      </c>
      <c r="C26" s="162">
        <v>2017</v>
      </c>
      <c r="D26" s="36" t="s">
        <v>44</v>
      </c>
      <c r="E26" s="163">
        <v>16506.6</v>
      </c>
    </row>
    <row r="27" spans="1:5" ht="13.5">
      <c r="A27" s="36">
        <v>18</v>
      </c>
      <c r="B27" s="162" t="s">
        <v>116</v>
      </c>
      <c r="C27" s="162">
        <v>2017</v>
      </c>
      <c r="D27" s="36" t="s">
        <v>44</v>
      </c>
      <c r="E27" s="163">
        <v>16506.6</v>
      </c>
    </row>
    <row r="28" spans="1:5" ht="13.5">
      <c r="A28" s="36">
        <v>19</v>
      </c>
      <c r="B28" s="162" t="s">
        <v>116</v>
      </c>
      <c r="C28" s="162">
        <v>2017</v>
      </c>
      <c r="D28" s="36" t="s">
        <v>44</v>
      </c>
      <c r="E28" s="163">
        <v>13825.2</v>
      </c>
    </row>
    <row r="29" spans="1:5" ht="13.5">
      <c r="A29" s="36">
        <v>20</v>
      </c>
      <c r="B29" s="162" t="s">
        <v>116</v>
      </c>
      <c r="C29" s="162">
        <v>2017</v>
      </c>
      <c r="D29" s="36" t="s">
        <v>44</v>
      </c>
      <c r="E29" s="163">
        <v>13825.2</v>
      </c>
    </row>
    <row r="30" spans="1:5" ht="13.5">
      <c r="A30" s="36">
        <v>21</v>
      </c>
      <c r="B30" s="162" t="s">
        <v>116</v>
      </c>
      <c r="C30" s="162">
        <v>2017</v>
      </c>
      <c r="D30" s="36" t="s">
        <v>44</v>
      </c>
      <c r="E30" s="163">
        <v>13825.2</v>
      </c>
    </row>
    <row r="31" spans="1:5" ht="13.5">
      <c r="A31" s="36">
        <v>22</v>
      </c>
      <c r="B31" s="162" t="s">
        <v>116</v>
      </c>
      <c r="C31" s="162">
        <v>2017</v>
      </c>
      <c r="D31" s="36" t="s">
        <v>44</v>
      </c>
      <c r="E31" s="163">
        <v>13825.2</v>
      </c>
    </row>
    <row r="32" spans="1:5" ht="13.5">
      <c r="A32" s="36">
        <v>23</v>
      </c>
      <c r="B32" s="162" t="s">
        <v>116</v>
      </c>
      <c r="C32" s="162">
        <v>2017</v>
      </c>
      <c r="D32" s="36" t="s">
        <v>44</v>
      </c>
      <c r="E32" s="163">
        <v>13825.2</v>
      </c>
    </row>
    <row r="33" spans="1:5" ht="13.5">
      <c r="A33" s="36">
        <v>24</v>
      </c>
      <c r="B33" s="162" t="s">
        <v>116</v>
      </c>
      <c r="C33" s="162">
        <v>2017</v>
      </c>
      <c r="D33" s="36" t="s">
        <v>44</v>
      </c>
      <c r="E33" s="163">
        <v>13825.2</v>
      </c>
    </row>
    <row r="34" spans="1:5" ht="13.5">
      <c r="A34" s="36">
        <v>25</v>
      </c>
      <c r="B34" s="162" t="s">
        <v>116</v>
      </c>
      <c r="C34" s="162">
        <v>2017</v>
      </c>
      <c r="D34" s="36" t="s">
        <v>44</v>
      </c>
      <c r="E34" s="163">
        <v>13825.2</v>
      </c>
    </row>
    <row r="35" spans="1:5" ht="13.5">
      <c r="A35" s="36">
        <v>26</v>
      </c>
      <c r="B35" s="162" t="s">
        <v>116</v>
      </c>
      <c r="C35" s="162">
        <v>2017</v>
      </c>
      <c r="D35" s="36" t="s">
        <v>44</v>
      </c>
      <c r="E35" s="163">
        <v>13825.2</v>
      </c>
    </row>
    <row r="36" spans="1:5" ht="13.5">
      <c r="A36" s="36">
        <v>27</v>
      </c>
      <c r="B36" s="162" t="s">
        <v>116</v>
      </c>
      <c r="C36" s="162">
        <v>2017</v>
      </c>
      <c r="D36" s="36" t="s">
        <v>44</v>
      </c>
      <c r="E36" s="163">
        <v>13825.2</v>
      </c>
    </row>
    <row r="37" spans="1:5" ht="13.5">
      <c r="A37" s="36">
        <v>28</v>
      </c>
      <c r="B37" s="162" t="s">
        <v>116</v>
      </c>
      <c r="C37" s="162">
        <v>2017</v>
      </c>
      <c r="D37" s="36" t="s">
        <v>44</v>
      </c>
      <c r="E37" s="163">
        <v>13825.2</v>
      </c>
    </row>
    <row r="38" spans="1:5" ht="13.5">
      <c r="A38" s="36">
        <v>29</v>
      </c>
      <c r="B38" s="162" t="s">
        <v>399</v>
      </c>
      <c r="C38" s="162">
        <v>2017</v>
      </c>
      <c r="D38" s="36" t="s">
        <v>44</v>
      </c>
      <c r="E38" s="163">
        <v>63468</v>
      </c>
    </row>
    <row r="39" spans="1:5" ht="13.5">
      <c r="A39" s="36">
        <v>30</v>
      </c>
      <c r="B39" s="162" t="s">
        <v>400</v>
      </c>
      <c r="C39" s="162">
        <v>2017</v>
      </c>
      <c r="D39" s="36" t="s">
        <v>44</v>
      </c>
      <c r="E39" s="163">
        <v>59359.8</v>
      </c>
    </row>
    <row r="40" spans="1:5" ht="13.5">
      <c r="A40" s="36">
        <v>31</v>
      </c>
      <c r="B40" s="162" t="s">
        <v>402</v>
      </c>
      <c r="C40" s="162">
        <v>2017</v>
      </c>
      <c r="D40" s="36" t="s">
        <v>44</v>
      </c>
      <c r="E40" s="163">
        <v>220785</v>
      </c>
    </row>
    <row r="41" spans="1:5" ht="13.5">
      <c r="A41" s="36">
        <v>32</v>
      </c>
      <c r="B41" s="162" t="s">
        <v>403</v>
      </c>
      <c r="C41" s="162">
        <v>2017</v>
      </c>
      <c r="D41" s="36" t="s">
        <v>44</v>
      </c>
      <c r="E41" s="163">
        <v>95694</v>
      </c>
    </row>
    <row r="42" spans="1:5" ht="13.5">
      <c r="A42" s="36">
        <v>33</v>
      </c>
      <c r="B42" s="162" t="s">
        <v>404</v>
      </c>
      <c r="C42" s="162">
        <v>2017</v>
      </c>
      <c r="D42" s="36" t="s">
        <v>44</v>
      </c>
      <c r="E42" s="163">
        <v>43911</v>
      </c>
    </row>
    <row r="43" spans="1:5" ht="13.5">
      <c r="A43" s="36">
        <v>34</v>
      </c>
      <c r="B43" s="162" t="s">
        <v>405</v>
      </c>
      <c r="C43" s="162">
        <v>2017</v>
      </c>
      <c r="D43" s="36" t="s">
        <v>44</v>
      </c>
      <c r="E43" s="163">
        <v>43050</v>
      </c>
    </row>
    <row r="44" spans="1:5" ht="13.5">
      <c r="A44" s="36">
        <v>35</v>
      </c>
      <c r="B44" s="162" t="s">
        <v>405</v>
      </c>
      <c r="C44" s="162">
        <v>2017</v>
      </c>
      <c r="D44" s="36" t="s">
        <v>44</v>
      </c>
      <c r="E44" s="163">
        <v>43050</v>
      </c>
    </row>
    <row r="45" spans="1:5" ht="13.5">
      <c r="A45" s="36">
        <v>36</v>
      </c>
      <c r="B45" s="162" t="s">
        <v>405</v>
      </c>
      <c r="C45" s="162">
        <v>2017</v>
      </c>
      <c r="D45" s="36" t="s">
        <v>44</v>
      </c>
      <c r="E45" s="163">
        <v>43050</v>
      </c>
    </row>
    <row r="46" spans="1:5" ht="13.5">
      <c r="A46" s="36">
        <v>37</v>
      </c>
      <c r="B46" s="162" t="s">
        <v>405</v>
      </c>
      <c r="C46" s="162">
        <v>2017</v>
      </c>
      <c r="D46" s="36" t="s">
        <v>44</v>
      </c>
      <c r="E46" s="163">
        <v>43050</v>
      </c>
    </row>
    <row r="47" spans="1:5" ht="13.5">
      <c r="A47" s="36">
        <v>38</v>
      </c>
      <c r="B47" s="310" t="s">
        <v>392</v>
      </c>
      <c r="C47" s="310">
        <v>2017</v>
      </c>
      <c r="D47" s="168" t="s">
        <v>44</v>
      </c>
      <c r="E47" s="311">
        <v>1954.46</v>
      </c>
    </row>
    <row r="48" spans="1:5" ht="13.5">
      <c r="A48" s="36">
        <v>39</v>
      </c>
      <c r="B48" s="162" t="s">
        <v>578</v>
      </c>
      <c r="C48" s="162">
        <v>2018</v>
      </c>
      <c r="D48" s="36" t="s">
        <v>44</v>
      </c>
      <c r="E48" s="163">
        <v>3688.77</v>
      </c>
    </row>
    <row r="49" spans="1:5" ht="13.5">
      <c r="A49" s="36">
        <v>40</v>
      </c>
      <c r="B49" s="310" t="s">
        <v>586</v>
      </c>
      <c r="C49" s="310">
        <v>2018</v>
      </c>
      <c r="D49" s="168" t="s">
        <v>44</v>
      </c>
      <c r="E49" s="311">
        <v>928.99</v>
      </c>
    </row>
    <row r="50" spans="1:5" ht="13.5">
      <c r="A50" s="36">
        <v>41</v>
      </c>
      <c r="B50" s="310" t="s">
        <v>587</v>
      </c>
      <c r="C50" s="310">
        <v>2018</v>
      </c>
      <c r="D50" s="168" t="s">
        <v>44</v>
      </c>
      <c r="E50" s="311">
        <v>971.7</v>
      </c>
    </row>
    <row r="51" spans="1:5" ht="13.5">
      <c r="A51" s="36">
        <v>42</v>
      </c>
      <c r="B51" s="162" t="s">
        <v>578</v>
      </c>
      <c r="C51" s="162">
        <v>2018</v>
      </c>
      <c r="D51" s="36" t="s">
        <v>44</v>
      </c>
      <c r="E51" s="163">
        <v>3688.7</v>
      </c>
    </row>
    <row r="52" spans="1:5" ht="13.5">
      <c r="A52" s="36">
        <v>43</v>
      </c>
      <c r="B52" s="162" t="s">
        <v>578</v>
      </c>
      <c r="C52" s="162">
        <v>2018</v>
      </c>
      <c r="D52" s="36" t="s">
        <v>44</v>
      </c>
      <c r="E52" s="163">
        <v>3688.7</v>
      </c>
    </row>
    <row r="53" spans="1:5" ht="13.5">
      <c r="A53" s="36">
        <v>44</v>
      </c>
      <c r="B53" s="310" t="s">
        <v>588</v>
      </c>
      <c r="C53" s="310">
        <v>2018</v>
      </c>
      <c r="D53" s="168" t="s">
        <v>44</v>
      </c>
      <c r="E53" s="311">
        <v>1599</v>
      </c>
    </row>
    <row r="54" spans="1:5" ht="13.5">
      <c r="A54" s="36">
        <v>45</v>
      </c>
      <c r="B54" s="310" t="s">
        <v>589</v>
      </c>
      <c r="C54" s="310">
        <v>2018</v>
      </c>
      <c r="D54" s="168" t="s">
        <v>44</v>
      </c>
      <c r="E54" s="311">
        <v>1638.9</v>
      </c>
    </row>
    <row r="55" spans="1:5" ht="13.5">
      <c r="A55" s="36">
        <v>46</v>
      </c>
      <c r="B55" s="310" t="s">
        <v>590</v>
      </c>
      <c r="C55" s="310">
        <v>2018</v>
      </c>
      <c r="D55" s="168" t="s">
        <v>44</v>
      </c>
      <c r="E55" s="311">
        <v>1399</v>
      </c>
    </row>
    <row r="56" spans="1:5" ht="13.5">
      <c r="A56" s="36">
        <v>47</v>
      </c>
      <c r="B56" s="310" t="s">
        <v>591</v>
      </c>
      <c r="C56" s="310">
        <v>2018</v>
      </c>
      <c r="D56" s="168" t="s">
        <v>44</v>
      </c>
      <c r="E56" s="311">
        <v>836.4</v>
      </c>
    </row>
    <row r="57" spans="1:5" ht="13.5">
      <c r="A57" s="36">
        <v>48</v>
      </c>
      <c r="B57" s="310" t="s">
        <v>592</v>
      </c>
      <c r="C57" s="310">
        <v>2018</v>
      </c>
      <c r="D57" s="168" t="s">
        <v>44</v>
      </c>
      <c r="E57" s="311">
        <v>1548.9</v>
      </c>
    </row>
    <row r="58" spans="1:5" ht="13.5">
      <c r="A58" s="36">
        <v>49</v>
      </c>
      <c r="B58" s="310" t="s">
        <v>471</v>
      </c>
      <c r="C58" s="310">
        <v>2018</v>
      </c>
      <c r="D58" s="168" t="s">
        <v>44</v>
      </c>
      <c r="E58" s="311">
        <v>1332.44</v>
      </c>
    </row>
    <row r="59" spans="1:5" ht="13.5">
      <c r="A59" s="36">
        <v>50</v>
      </c>
      <c r="B59" s="162" t="s">
        <v>578</v>
      </c>
      <c r="C59" s="162">
        <v>2019</v>
      </c>
      <c r="D59" s="36" t="s">
        <v>44</v>
      </c>
      <c r="E59" s="163">
        <v>7000</v>
      </c>
    </row>
    <row r="60" spans="1:5" ht="13.5">
      <c r="A60" s="36">
        <v>51</v>
      </c>
      <c r="B60" s="162" t="s">
        <v>116</v>
      </c>
      <c r="C60" s="162">
        <v>2019</v>
      </c>
      <c r="D60" s="36" t="s">
        <v>44</v>
      </c>
      <c r="E60" s="163">
        <v>2867</v>
      </c>
    </row>
    <row r="61" spans="1:5" ht="13.5">
      <c r="A61" s="36">
        <v>52</v>
      </c>
      <c r="B61" s="162" t="s">
        <v>116</v>
      </c>
      <c r="C61" s="162">
        <v>2019</v>
      </c>
      <c r="D61" s="36" t="s">
        <v>44</v>
      </c>
      <c r="E61" s="163">
        <v>2867</v>
      </c>
    </row>
    <row r="62" spans="1:5" ht="13.5">
      <c r="A62" s="36">
        <v>53</v>
      </c>
      <c r="B62" s="310" t="s">
        <v>579</v>
      </c>
      <c r="C62" s="310">
        <v>2019</v>
      </c>
      <c r="D62" s="168" t="s">
        <v>44</v>
      </c>
      <c r="E62" s="311">
        <v>639</v>
      </c>
    </row>
    <row r="63" spans="1:5" ht="13.5">
      <c r="A63" s="36">
        <v>54</v>
      </c>
      <c r="B63" s="310" t="s">
        <v>580</v>
      </c>
      <c r="C63" s="310">
        <v>2019</v>
      </c>
      <c r="D63" s="168" t="s">
        <v>44</v>
      </c>
      <c r="E63" s="311">
        <v>838</v>
      </c>
    </row>
    <row r="64" spans="1:5" ht="13.5">
      <c r="A64" s="36">
        <v>55</v>
      </c>
      <c r="B64" s="310" t="s">
        <v>581</v>
      </c>
      <c r="C64" s="310">
        <v>2019</v>
      </c>
      <c r="D64" s="168" t="s">
        <v>44</v>
      </c>
      <c r="E64" s="311">
        <v>838</v>
      </c>
    </row>
    <row r="65" spans="1:5" ht="13.5">
      <c r="A65" s="36">
        <v>56</v>
      </c>
      <c r="B65" s="162" t="s">
        <v>582</v>
      </c>
      <c r="C65" s="162">
        <v>2019</v>
      </c>
      <c r="D65" s="36" t="s">
        <v>44</v>
      </c>
      <c r="E65" s="163">
        <v>19001.01</v>
      </c>
    </row>
    <row r="66" spans="1:5" ht="13.5">
      <c r="A66" s="36">
        <v>57</v>
      </c>
      <c r="B66" s="162" t="s">
        <v>583</v>
      </c>
      <c r="C66" s="162">
        <v>2019</v>
      </c>
      <c r="D66" s="36" t="s">
        <v>44</v>
      </c>
      <c r="E66" s="163">
        <v>3250</v>
      </c>
    </row>
    <row r="67" spans="1:5" ht="13.5">
      <c r="A67" s="36">
        <v>58</v>
      </c>
      <c r="B67" s="162" t="s">
        <v>583</v>
      </c>
      <c r="C67" s="162">
        <v>2019</v>
      </c>
      <c r="D67" s="36" t="s">
        <v>44</v>
      </c>
      <c r="E67" s="163">
        <v>3250</v>
      </c>
    </row>
    <row r="68" spans="1:5" ht="13.5">
      <c r="A68" s="36">
        <v>59</v>
      </c>
      <c r="B68" s="310" t="s">
        <v>584</v>
      </c>
      <c r="C68" s="310">
        <v>2019</v>
      </c>
      <c r="D68" s="168" t="s">
        <v>44</v>
      </c>
      <c r="E68" s="311">
        <v>742.9</v>
      </c>
    </row>
    <row r="69" spans="1:5" ht="13.5">
      <c r="A69" s="36">
        <v>60</v>
      </c>
      <c r="B69" s="162" t="s">
        <v>585</v>
      </c>
      <c r="C69" s="162">
        <v>2019</v>
      </c>
      <c r="D69" s="36" t="s">
        <v>44</v>
      </c>
      <c r="E69" s="163">
        <v>2888.93</v>
      </c>
    </row>
    <row r="70" spans="1:5" ht="13.5">
      <c r="A70" s="36">
        <v>61</v>
      </c>
      <c r="B70" s="162" t="s">
        <v>595</v>
      </c>
      <c r="C70" s="162">
        <v>2019</v>
      </c>
      <c r="D70" s="36" t="s">
        <v>44</v>
      </c>
      <c r="E70" s="163">
        <v>2888.93</v>
      </c>
    </row>
    <row r="71" spans="1:5" ht="13.5">
      <c r="A71" s="36">
        <v>62</v>
      </c>
      <c r="B71" s="162" t="s">
        <v>596</v>
      </c>
      <c r="C71" s="162">
        <v>2019</v>
      </c>
      <c r="D71" s="36" t="s">
        <v>44</v>
      </c>
      <c r="E71" s="163">
        <v>2888.93</v>
      </c>
    </row>
    <row r="72" spans="1:5" ht="16.5" customHeight="1">
      <c r="A72" s="36">
        <v>63</v>
      </c>
      <c r="B72" s="310" t="s">
        <v>471</v>
      </c>
      <c r="C72" s="168">
        <v>2018</v>
      </c>
      <c r="D72" s="168" t="s">
        <v>44</v>
      </c>
      <c r="E72" s="311">
        <v>1332.44</v>
      </c>
    </row>
    <row r="73" spans="1:5" ht="64.5" customHeight="1">
      <c r="A73" s="36">
        <v>64</v>
      </c>
      <c r="B73" s="162" t="s">
        <v>524</v>
      </c>
      <c r="C73" s="164">
        <v>2018</v>
      </c>
      <c r="D73" s="165" t="s">
        <v>44</v>
      </c>
      <c r="E73" s="163">
        <v>123000</v>
      </c>
    </row>
    <row r="74" spans="1:5" ht="13.5">
      <c r="A74" s="36">
        <v>65</v>
      </c>
      <c r="B74" s="168" t="s">
        <v>749</v>
      </c>
      <c r="C74" s="168">
        <v>2020</v>
      </c>
      <c r="D74" s="312" t="s">
        <v>44</v>
      </c>
      <c r="E74" s="169">
        <v>1199</v>
      </c>
    </row>
    <row r="75" spans="1:5" ht="13.5">
      <c r="A75" s="36">
        <v>66</v>
      </c>
      <c r="B75" s="168" t="s">
        <v>750</v>
      </c>
      <c r="C75" s="168">
        <v>2020</v>
      </c>
      <c r="D75" s="312" t="s">
        <v>44</v>
      </c>
      <c r="E75" s="169">
        <v>1440</v>
      </c>
    </row>
    <row r="76" spans="1:5" ht="13.5">
      <c r="A76" s="36">
        <v>67</v>
      </c>
      <c r="B76" s="36" t="s">
        <v>751</v>
      </c>
      <c r="C76" s="36">
        <v>2020</v>
      </c>
      <c r="D76" s="165" t="s">
        <v>44</v>
      </c>
      <c r="E76" s="166">
        <v>13245</v>
      </c>
    </row>
    <row r="77" spans="1:5" ht="13.5">
      <c r="A77" s="36">
        <v>68</v>
      </c>
      <c r="B77" s="168" t="s">
        <v>752</v>
      </c>
      <c r="C77" s="168">
        <v>2020</v>
      </c>
      <c r="D77" s="312" t="s">
        <v>44</v>
      </c>
      <c r="E77" s="169">
        <v>904</v>
      </c>
    </row>
    <row r="78" spans="1:5" ht="13.5">
      <c r="A78" s="36">
        <v>69</v>
      </c>
      <c r="B78" s="168" t="s">
        <v>753</v>
      </c>
      <c r="C78" s="168">
        <v>2020</v>
      </c>
      <c r="D78" s="312" t="s">
        <v>44</v>
      </c>
      <c r="E78" s="169">
        <v>1560</v>
      </c>
    </row>
    <row r="79" spans="1:5" ht="13.5">
      <c r="A79" s="36">
        <v>70</v>
      </c>
      <c r="B79" s="36" t="s">
        <v>754</v>
      </c>
      <c r="C79" s="36">
        <v>2020</v>
      </c>
      <c r="D79" s="165" t="s">
        <v>44</v>
      </c>
      <c r="E79" s="166">
        <v>2499</v>
      </c>
    </row>
    <row r="80" spans="1:5" ht="13.5">
      <c r="A80" s="36">
        <v>71</v>
      </c>
      <c r="B80" s="168" t="s">
        <v>755</v>
      </c>
      <c r="C80" s="168">
        <v>2020</v>
      </c>
      <c r="D80" s="312" t="s">
        <v>44</v>
      </c>
      <c r="E80" s="169">
        <v>1107</v>
      </c>
    </row>
    <row r="81" spans="1:5" ht="13.5">
      <c r="A81" s="36">
        <v>72</v>
      </c>
      <c r="B81" s="168" t="s">
        <v>392</v>
      </c>
      <c r="C81" s="168">
        <v>2020</v>
      </c>
      <c r="D81" s="312" t="s">
        <v>44</v>
      </c>
      <c r="E81" s="169">
        <v>1910.01</v>
      </c>
    </row>
    <row r="82" spans="1:5" ht="13.5">
      <c r="A82" s="36">
        <v>73</v>
      </c>
      <c r="B82" s="36" t="s">
        <v>578</v>
      </c>
      <c r="C82" s="36">
        <v>2020</v>
      </c>
      <c r="D82" s="165" t="s">
        <v>44</v>
      </c>
      <c r="E82" s="166">
        <v>9840</v>
      </c>
    </row>
    <row r="83" spans="1:5" ht="13.5">
      <c r="A83" s="36">
        <v>74</v>
      </c>
      <c r="B83" s="168" t="s">
        <v>848</v>
      </c>
      <c r="C83" s="168">
        <v>2020</v>
      </c>
      <c r="D83" s="312" t="s">
        <v>44</v>
      </c>
      <c r="E83" s="169">
        <v>1992.9</v>
      </c>
    </row>
    <row r="84" spans="1:5" ht="13.5">
      <c r="A84" s="36">
        <v>75</v>
      </c>
      <c r="B84" s="36" t="s">
        <v>578</v>
      </c>
      <c r="C84" s="36">
        <v>2020</v>
      </c>
      <c r="D84" s="165" t="s">
        <v>44</v>
      </c>
      <c r="E84" s="166">
        <v>5043.06</v>
      </c>
    </row>
    <row r="85" spans="1:5" ht="13.5">
      <c r="A85" s="36">
        <v>76</v>
      </c>
      <c r="B85" s="36" t="s">
        <v>848</v>
      </c>
      <c r="C85" s="36">
        <v>2020</v>
      </c>
      <c r="D85" s="165" t="s">
        <v>44</v>
      </c>
      <c r="E85" s="166">
        <v>2116.9</v>
      </c>
    </row>
    <row r="86" spans="1:5" ht="13.5">
      <c r="A86" s="36">
        <v>77</v>
      </c>
      <c r="B86" s="36" t="s">
        <v>850</v>
      </c>
      <c r="C86" s="36">
        <v>2020</v>
      </c>
      <c r="D86" s="165" t="s">
        <v>44</v>
      </c>
      <c r="E86" s="166">
        <v>3382.5</v>
      </c>
    </row>
    <row r="87" spans="1:5" ht="13.5">
      <c r="A87" s="36">
        <v>78</v>
      </c>
      <c r="B87" s="36" t="s">
        <v>851</v>
      </c>
      <c r="C87" s="36">
        <v>2020</v>
      </c>
      <c r="D87" s="165" t="s">
        <v>44</v>
      </c>
      <c r="E87" s="166">
        <v>14883</v>
      </c>
    </row>
    <row r="88" spans="1:5" ht="13.5">
      <c r="A88" s="36">
        <v>79</v>
      </c>
      <c r="B88" s="168" t="s">
        <v>852</v>
      </c>
      <c r="C88" s="168">
        <v>2020</v>
      </c>
      <c r="D88" s="312" t="s">
        <v>44</v>
      </c>
      <c r="E88" s="169">
        <v>1476</v>
      </c>
    </row>
    <row r="89" spans="1:5" ht="13.5">
      <c r="A89" s="36">
        <v>80</v>
      </c>
      <c r="B89" s="36" t="s">
        <v>853</v>
      </c>
      <c r="C89" s="36">
        <v>2020</v>
      </c>
      <c r="D89" s="165" t="s">
        <v>44</v>
      </c>
      <c r="E89" s="166">
        <v>4000</v>
      </c>
    </row>
    <row r="90" spans="1:5" ht="13.5">
      <c r="A90" s="36">
        <v>81</v>
      </c>
      <c r="B90" s="36" t="s">
        <v>854</v>
      </c>
      <c r="C90" s="36">
        <v>2021</v>
      </c>
      <c r="D90" s="165" t="s">
        <v>44</v>
      </c>
      <c r="E90" s="166">
        <v>9776.04</v>
      </c>
    </row>
    <row r="91" spans="1:5" ht="13.5">
      <c r="A91" s="36">
        <v>82</v>
      </c>
      <c r="B91" s="36" t="s">
        <v>855</v>
      </c>
      <c r="C91" s="36">
        <v>2021</v>
      </c>
      <c r="D91" s="165" t="s">
        <v>44</v>
      </c>
      <c r="E91" s="166">
        <v>2188.99</v>
      </c>
    </row>
    <row r="92" spans="1:5" ht="13.5">
      <c r="A92" s="36">
        <v>83</v>
      </c>
      <c r="B92" s="168" t="s">
        <v>856</v>
      </c>
      <c r="C92" s="168">
        <v>2021</v>
      </c>
      <c r="D92" s="312" t="s">
        <v>44</v>
      </c>
      <c r="E92" s="169">
        <v>1230</v>
      </c>
    </row>
    <row r="93" spans="1:5" ht="13.5">
      <c r="A93" s="36">
        <v>84</v>
      </c>
      <c r="B93" s="36" t="s">
        <v>857</v>
      </c>
      <c r="C93" s="36">
        <v>2021</v>
      </c>
      <c r="D93" s="165" t="s">
        <v>44</v>
      </c>
      <c r="E93" s="166">
        <v>14664.06</v>
      </c>
    </row>
    <row r="94" spans="1:5" ht="13.5">
      <c r="A94" s="36">
        <v>85</v>
      </c>
      <c r="B94" s="168" t="s">
        <v>858</v>
      </c>
      <c r="C94" s="168">
        <v>2021</v>
      </c>
      <c r="D94" s="312" t="s">
        <v>44</v>
      </c>
      <c r="E94" s="169">
        <v>984</v>
      </c>
    </row>
    <row r="95" spans="1:5" ht="13.5">
      <c r="A95" s="36">
        <v>86</v>
      </c>
      <c r="B95" s="168" t="s">
        <v>858</v>
      </c>
      <c r="C95" s="168">
        <v>2021</v>
      </c>
      <c r="D95" s="312" t="s">
        <v>44</v>
      </c>
      <c r="E95" s="169">
        <v>984</v>
      </c>
    </row>
    <row r="96" spans="1:5" ht="13.5">
      <c r="A96" s="36">
        <v>87</v>
      </c>
      <c r="B96" s="36" t="s">
        <v>859</v>
      </c>
      <c r="C96" s="36">
        <v>2021</v>
      </c>
      <c r="D96" s="165" t="s">
        <v>44</v>
      </c>
      <c r="E96" s="166">
        <v>3444</v>
      </c>
    </row>
    <row r="97" spans="1:5" ht="13.5">
      <c r="A97" s="36">
        <v>88</v>
      </c>
      <c r="B97" s="168" t="s">
        <v>860</v>
      </c>
      <c r="C97" s="168">
        <v>2021</v>
      </c>
      <c r="D97" s="312" t="s">
        <v>44</v>
      </c>
      <c r="E97" s="169">
        <v>898.99</v>
      </c>
    </row>
    <row r="98" spans="1:5" ht="13.5">
      <c r="A98" s="36">
        <v>89</v>
      </c>
      <c r="B98" s="168" t="s">
        <v>587</v>
      </c>
      <c r="C98" s="168">
        <v>2021</v>
      </c>
      <c r="D98" s="312" t="s">
        <v>44</v>
      </c>
      <c r="E98" s="169">
        <v>1168.5</v>
      </c>
    </row>
    <row r="99" spans="1:6" ht="13.5">
      <c r="A99" s="36">
        <v>90</v>
      </c>
      <c r="B99" s="36" t="s">
        <v>988</v>
      </c>
      <c r="C99" s="36">
        <v>2021</v>
      </c>
      <c r="D99" s="165" t="s">
        <v>44</v>
      </c>
      <c r="E99" s="166">
        <v>6765</v>
      </c>
      <c r="F99" s="655" t="s">
        <v>1068</v>
      </c>
    </row>
    <row r="100" spans="1:6" ht="13.5">
      <c r="A100" s="36">
        <v>91</v>
      </c>
      <c r="B100" s="168" t="s">
        <v>753</v>
      </c>
      <c r="C100" s="168">
        <v>2021</v>
      </c>
      <c r="D100" s="312" t="s">
        <v>44</v>
      </c>
      <c r="E100" s="169">
        <v>1679</v>
      </c>
      <c r="F100" s="655"/>
    </row>
    <row r="101" spans="1:6" ht="13.5">
      <c r="A101" s="36">
        <v>92</v>
      </c>
      <c r="B101" s="168" t="s">
        <v>989</v>
      </c>
      <c r="C101" s="168">
        <v>2021</v>
      </c>
      <c r="D101" s="312" t="s">
        <v>44</v>
      </c>
      <c r="E101" s="169">
        <v>719.1</v>
      </c>
      <c r="F101" s="655"/>
    </row>
    <row r="102" spans="1:6" ht="13.5">
      <c r="A102" s="36">
        <v>93</v>
      </c>
      <c r="B102" s="36" t="s">
        <v>990</v>
      </c>
      <c r="C102" s="36">
        <v>2021</v>
      </c>
      <c r="D102" s="165" t="s">
        <v>44</v>
      </c>
      <c r="E102" s="166">
        <v>20295</v>
      </c>
      <c r="F102" s="655"/>
    </row>
    <row r="103" spans="1:6" ht="13.5">
      <c r="A103" s="36">
        <v>94</v>
      </c>
      <c r="B103" s="36" t="s">
        <v>991</v>
      </c>
      <c r="C103" s="36">
        <v>2021</v>
      </c>
      <c r="D103" s="165" t="s">
        <v>44</v>
      </c>
      <c r="E103" s="166">
        <v>7011</v>
      </c>
      <c r="F103" s="655"/>
    </row>
    <row r="104" spans="1:6" ht="13.5">
      <c r="A104" s="36">
        <v>95</v>
      </c>
      <c r="B104" s="36" t="s">
        <v>992</v>
      </c>
      <c r="C104" s="36">
        <v>2021</v>
      </c>
      <c r="D104" s="165" t="s">
        <v>44</v>
      </c>
      <c r="E104" s="166">
        <v>39920.88</v>
      </c>
      <c r="F104" s="655"/>
    </row>
    <row r="105" spans="1:5" ht="13.5">
      <c r="A105" s="36">
        <v>96</v>
      </c>
      <c r="B105" s="36" t="s">
        <v>993</v>
      </c>
      <c r="C105" s="36">
        <v>2022</v>
      </c>
      <c r="D105" s="165" t="s">
        <v>44</v>
      </c>
      <c r="E105" s="166">
        <v>3444</v>
      </c>
    </row>
    <row r="106" spans="1:5" ht="13.5">
      <c r="A106" s="36">
        <v>97</v>
      </c>
      <c r="B106" s="36" t="s">
        <v>994</v>
      </c>
      <c r="C106" s="36">
        <v>2022</v>
      </c>
      <c r="D106" s="165" t="s">
        <v>44</v>
      </c>
      <c r="E106" s="166">
        <v>4059</v>
      </c>
    </row>
    <row r="107" spans="1:5" ht="13.5">
      <c r="A107" s="36">
        <v>98</v>
      </c>
      <c r="B107" s="36" t="s">
        <v>995</v>
      </c>
      <c r="C107" s="36">
        <v>2022</v>
      </c>
      <c r="D107" s="165" t="s">
        <v>44</v>
      </c>
      <c r="E107" s="166">
        <v>2500</v>
      </c>
    </row>
    <row r="108" spans="1:5" ht="13.5">
      <c r="A108" s="36">
        <v>99</v>
      </c>
      <c r="B108" s="36" t="s">
        <v>993</v>
      </c>
      <c r="C108" s="36">
        <v>2022</v>
      </c>
      <c r="D108" s="165" t="s">
        <v>44</v>
      </c>
      <c r="E108" s="166">
        <v>3628.5</v>
      </c>
    </row>
    <row r="109" spans="1:5" ht="13.5">
      <c r="A109" s="36">
        <v>100</v>
      </c>
      <c r="B109" s="36" t="s">
        <v>753</v>
      </c>
      <c r="C109" s="36">
        <v>2022</v>
      </c>
      <c r="D109" s="165" t="s">
        <v>44</v>
      </c>
      <c r="E109" s="166">
        <v>2399</v>
      </c>
    </row>
    <row r="110" spans="1:5" ht="13.5">
      <c r="A110" s="36">
        <v>101</v>
      </c>
      <c r="B110" s="36" t="s">
        <v>994</v>
      </c>
      <c r="C110" s="36">
        <v>2022</v>
      </c>
      <c r="D110" s="165" t="s">
        <v>44</v>
      </c>
      <c r="E110" s="166">
        <v>3567</v>
      </c>
    </row>
    <row r="111" spans="1:5" ht="13.5">
      <c r="A111" s="36">
        <v>102</v>
      </c>
      <c r="B111" s="36" t="s">
        <v>996</v>
      </c>
      <c r="C111" s="36">
        <v>2022</v>
      </c>
      <c r="D111" s="165" t="s">
        <v>44</v>
      </c>
      <c r="E111" s="166">
        <v>3567</v>
      </c>
    </row>
    <row r="112" spans="1:5" ht="13.5">
      <c r="A112" s="36">
        <v>103</v>
      </c>
      <c r="B112" s="36" t="s">
        <v>995</v>
      </c>
      <c r="C112" s="36">
        <v>2022</v>
      </c>
      <c r="D112" s="165" t="s">
        <v>44</v>
      </c>
      <c r="E112" s="166">
        <v>2650</v>
      </c>
    </row>
    <row r="113" spans="1:6" ht="18.75" customHeight="1" thickBot="1">
      <c r="A113" s="36"/>
      <c r="B113" s="33" t="s">
        <v>51</v>
      </c>
      <c r="C113" s="35"/>
      <c r="D113" s="35"/>
      <c r="E113" s="167">
        <f>SUM(E10:E112)</f>
        <v>2293121.3299999987</v>
      </c>
      <c r="F113" s="520">
        <f>E113-F114</f>
        <v>2249605.799999999</v>
      </c>
    </row>
    <row r="114" spans="1:6" ht="20.25" customHeight="1">
      <c r="A114" s="626" t="s">
        <v>1429</v>
      </c>
      <c r="B114" s="627"/>
      <c r="C114" s="627"/>
      <c r="D114" s="627"/>
      <c r="E114" s="628"/>
      <c r="F114" s="169">
        <f>SUM(E15:E21)+E47+E49+E50+SUM(E53:E58)+SUM(E62:E64)+E68+E72+E74+E75+E77+E78+E80+E81+E83+E88+E92+E94+E95+E97+E98+E100+E101</f>
        <v>43515.53</v>
      </c>
    </row>
    <row r="115" spans="1:5" ht="54" thickBot="1">
      <c r="A115" s="158" t="s">
        <v>50</v>
      </c>
      <c r="B115" s="159" t="s">
        <v>54</v>
      </c>
      <c r="C115" s="159" t="s">
        <v>53</v>
      </c>
      <c r="D115" s="160" t="s">
        <v>30</v>
      </c>
      <c r="E115" s="161" t="s">
        <v>46</v>
      </c>
    </row>
    <row r="116" spans="1:6" ht="18" customHeight="1">
      <c r="A116" s="36">
        <v>1</v>
      </c>
      <c r="B116" s="168" t="s">
        <v>363</v>
      </c>
      <c r="C116" s="168">
        <v>2015</v>
      </c>
      <c r="D116" s="168" t="s">
        <v>44</v>
      </c>
      <c r="E116" s="169">
        <v>849</v>
      </c>
      <c r="F116" s="8" t="s">
        <v>983</v>
      </c>
    </row>
    <row r="117" spans="1:5" ht="17.25" customHeight="1">
      <c r="A117" s="36">
        <v>2</v>
      </c>
      <c r="B117" s="162" t="s">
        <v>401</v>
      </c>
      <c r="C117" s="36">
        <v>2017</v>
      </c>
      <c r="D117" s="36" t="s">
        <v>44</v>
      </c>
      <c r="E117" s="166">
        <v>23616</v>
      </c>
    </row>
    <row r="118" spans="1:5" ht="17.25" customHeight="1">
      <c r="A118" s="36">
        <v>3</v>
      </c>
      <c r="B118" s="162" t="s">
        <v>472</v>
      </c>
      <c r="C118" s="36">
        <v>2018</v>
      </c>
      <c r="D118" s="36" t="s">
        <v>44</v>
      </c>
      <c r="E118" s="166">
        <v>4182</v>
      </c>
    </row>
    <row r="119" spans="1:5" ht="17.25" customHeight="1">
      <c r="A119" s="36">
        <v>4</v>
      </c>
      <c r="B119" s="162" t="s">
        <v>593</v>
      </c>
      <c r="C119" s="36">
        <v>2019</v>
      </c>
      <c r="D119" s="36" t="s">
        <v>44</v>
      </c>
      <c r="E119" s="166">
        <v>4182</v>
      </c>
    </row>
    <row r="120" spans="1:5" ht="17.25" customHeight="1">
      <c r="A120" s="36">
        <v>5</v>
      </c>
      <c r="B120" s="162" t="s">
        <v>594</v>
      </c>
      <c r="C120" s="36">
        <v>2019</v>
      </c>
      <c r="D120" s="36" t="s">
        <v>44</v>
      </c>
      <c r="E120" s="166">
        <v>41282</v>
      </c>
    </row>
    <row r="121" spans="1:5" ht="17.25" customHeight="1">
      <c r="A121" s="36">
        <v>6</v>
      </c>
      <c r="B121" s="162" t="s">
        <v>472</v>
      </c>
      <c r="C121" s="36">
        <v>2018</v>
      </c>
      <c r="D121" s="36" t="s">
        <v>44</v>
      </c>
      <c r="E121" s="166">
        <v>4797</v>
      </c>
    </row>
    <row r="122" spans="1:5" ht="17.25" customHeight="1">
      <c r="A122" s="36">
        <v>7</v>
      </c>
      <c r="B122" s="162" t="s">
        <v>472</v>
      </c>
      <c r="C122" s="36">
        <v>2018</v>
      </c>
      <c r="D122" s="36" t="s">
        <v>44</v>
      </c>
      <c r="E122" s="166">
        <v>4797</v>
      </c>
    </row>
    <row r="123" spans="1:5" ht="20.25" customHeight="1">
      <c r="A123" s="36">
        <v>8</v>
      </c>
      <c r="B123" s="36" t="s">
        <v>756</v>
      </c>
      <c r="C123" s="36">
        <v>2020</v>
      </c>
      <c r="D123" s="165" t="s">
        <v>44</v>
      </c>
      <c r="E123" s="166">
        <v>68700</v>
      </c>
    </row>
    <row r="124" spans="1:5" ht="20.25" customHeight="1">
      <c r="A124" s="36">
        <v>9</v>
      </c>
      <c r="B124" s="36" t="s">
        <v>847</v>
      </c>
      <c r="C124" s="36">
        <v>2021</v>
      </c>
      <c r="D124" s="165" t="s">
        <v>44</v>
      </c>
      <c r="E124" s="166">
        <v>233687.7</v>
      </c>
    </row>
    <row r="125" spans="1:5" ht="19.5" customHeight="1">
      <c r="A125" s="36">
        <v>10</v>
      </c>
      <c r="B125" s="36" t="s">
        <v>849</v>
      </c>
      <c r="C125" s="36">
        <v>2020</v>
      </c>
      <c r="D125" s="165" t="s">
        <v>44</v>
      </c>
      <c r="E125" s="166">
        <v>4182</v>
      </c>
    </row>
    <row r="126" spans="1:5" ht="27">
      <c r="A126" s="36">
        <v>11</v>
      </c>
      <c r="B126" s="34" t="s">
        <v>997</v>
      </c>
      <c r="C126" s="34" t="s">
        <v>998</v>
      </c>
      <c r="D126" s="165"/>
      <c r="E126" s="170">
        <v>1091117.1</v>
      </c>
    </row>
    <row r="127" spans="1:5" ht="13.5">
      <c r="A127" s="36">
        <v>12</v>
      </c>
      <c r="B127" s="36" t="s">
        <v>999</v>
      </c>
      <c r="C127" s="36">
        <v>2021</v>
      </c>
      <c r="D127" s="165" t="s">
        <v>44</v>
      </c>
      <c r="E127" s="166">
        <v>35940.6</v>
      </c>
    </row>
    <row r="128" spans="1:5" ht="13.5">
      <c r="A128" s="36">
        <v>13</v>
      </c>
      <c r="B128" s="36" t="s">
        <v>1000</v>
      </c>
      <c r="C128" s="36">
        <v>2022</v>
      </c>
      <c r="D128" s="165" t="s">
        <v>44</v>
      </c>
      <c r="E128" s="166">
        <v>3444</v>
      </c>
    </row>
    <row r="129" spans="1:5" ht="13.5">
      <c r="A129" s="36">
        <v>14</v>
      </c>
      <c r="B129" s="36" t="s">
        <v>522</v>
      </c>
      <c r="C129" s="36">
        <v>2022</v>
      </c>
      <c r="D129" s="165" t="s">
        <v>44</v>
      </c>
      <c r="E129" s="166">
        <v>3321</v>
      </c>
    </row>
    <row r="130" spans="1:5" ht="13.5">
      <c r="A130" s="36">
        <v>15</v>
      </c>
      <c r="B130" s="36" t="s">
        <v>1001</v>
      </c>
      <c r="C130" s="36">
        <v>2021</v>
      </c>
      <c r="D130" s="165" t="s">
        <v>44</v>
      </c>
      <c r="E130" s="166">
        <v>2214</v>
      </c>
    </row>
    <row r="131" spans="1:8" ht="22.5" customHeight="1">
      <c r="A131" s="36"/>
      <c r="B131" s="34" t="s">
        <v>51</v>
      </c>
      <c r="C131" s="36"/>
      <c r="D131" s="36"/>
      <c r="E131" s="171">
        <f>SUM(E116:E130)</f>
        <v>1526311.4000000001</v>
      </c>
      <c r="F131" s="171">
        <f>E131-E116</f>
        <v>1525462.4000000001</v>
      </c>
      <c r="G131" s="172">
        <f>E126</f>
        <v>1091117.1</v>
      </c>
      <c r="H131" s="171">
        <f>F131-G131</f>
        <v>434345.30000000005</v>
      </c>
    </row>
    <row r="132" spans="1:7" ht="25.5" customHeight="1">
      <c r="A132" s="173"/>
      <c r="B132" s="173"/>
      <c r="C132" s="173"/>
      <c r="D132" s="173"/>
      <c r="E132" s="169">
        <f>E116</f>
        <v>849</v>
      </c>
      <c r="F132" s="176" t="s">
        <v>1049</v>
      </c>
      <c r="G132" s="176" t="s">
        <v>1049</v>
      </c>
    </row>
    <row r="133" spans="1:6" ht="12" customHeight="1" thickBot="1">
      <c r="A133" s="173"/>
      <c r="B133" s="173"/>
      <c r="C133" s="173"/>
      <c r="D133" s="173"/>
      <c r="E133" s="174"/>
      <c r="F133" s="173"/>
    </row>
    <row r="134" spans="1:6" ht="30" customHeight="1" thickBot="1">
      <c r="A134" s="656" t="s">
        <v>60</v>
      </c>
      <c r="B134" s="657"/>
      <c r="C134" s="657"/>
      <c r="D134" s="658"/>
      <c r="E134" s="175" t="s">
        <v>356</v>
      </c>
      <c r="F134" s="176"/>
    </row>
    <row r="135" spans="1:6" ht="15" customHeight="1">
      <c r="A135" s="649" t="s">
        <v>1430</v>
      </c>
      <c r="B135" s="650"/>
      <c r="C135" s="650"/>
      <c r="D135" s="650"/>
      <c r="E135" s="651"/>
      <c r="F135" s="176"/>
    </row>
    <row r="136" spans="1:6" ht="57.75" customHeight="1" thickBot="1">
      <c r="A136" s="177" t="s">
        <v>50</v>
      </c>
      <c r="B136" s="178" t="s">
        <v>52</v>
      </c>
      <c r="C136" s="178" t="s">
        <v>53</v>
      </c>
      <c r="D136" s="160" t="s">
        <v>30</v>
      </c>
      <c r="E136" s="179" t="s">
        <v>46</v>
      </c>
      <c r="F136" s="8" t="s">
        <v>983</v>
      </c>
    </row>
    <row r="137" spans="1:6" ht="24" customHeight="1">
      <c r="A137" s="36">
        <v>1</v>
      </c>
      <c r="B137" s="168" t="s">
        <v>113</v>
      </c>
      <c r="C137" s="168">
        <v>2011</v>
      </c>
      <c r="D137" s="168" t="s">
        <v>43</v>
      </c>
      <c r="E137" s="169">
        <v>11581.54</v>
      </c>
      <c r="F137" s="8" t="s">
        <v>983</v>
      </c>
    </row>
    <row r="138" spans="1:6" ht="24" customHeight="1">
      <c r="A138" s="36">
        <v>2</v>
      </c>
      <c r="B138" s="168" t="s">
        <v>114</v>
      </c>
      <c r="C138" s="168">
        <v>2011</v>
      </c>
      <c r="D138" s="168" t="s">
        <v>44</v>
      </c>
      <c r="E138" s="169">
        <v>49608.36</v>
      </c>
      <c r="F138" s="8" t="s">
        <v>983</v>
      </c>
    </row>
    <row r="139" spans="1:6" ht="24" customHeight="1">
      <c r="A139" s="36">
        <v>3</v>
      </c>
      <c r="B139" s="168" t="s">
        <v>101</v>
      </c>
      <c r="C139" s="168">
        <v>2011</v>
      </c>
      <c r="D139" s="168" t="s">
        <v>44</v>
      </c>
      <c r="E139" s="169">
        <v>21264.24</v>
      </c>
      <c r="F139" s="8" t="s">
        <v>983</v>
      </c>
    </row>
    <row r="140" spans="1:6" ht="24" customHeight="1">
      <c r="A140" s="36">
        <v>4</v>
      </c>
      <c r="B140" s="168" t="s">
        <v>102</v>
      </c>
      <c r="C140" s="168">
        <v>2011</v>
      </c>
      <c r="D140" s="168" t="s">
        <v>43</v>
      </c>
      <c r="E140" s="169">
        <v>15051.51</v>
      </c>
      <c r="F140" s="8" t="s">
        <v>983</v>
      </c>
    </row>
    <row r="141" spans="1:6" ht="24" customHeight="1">
      <c r="A141" s="36">
        <v>5</v>
      </c>
      <c r="B141" s="168" t="s">
        <v>115</v>
      </c>
      <c r="C141" s="168">
        <v>2011</v>
      </c>
      <c r="D141" s="168" t="s">
        <v>43</v>
      </c>
      <c r="E141" s="169">
        <v>67668.7</v>
      </c>
      <c r="F141" s="8" t="s">
        <v>983</v>
      </c>
    </row>
    <row r="142" spans="1:6" ht="24" customHeight="1">
      <c r="A142" s="36">
        <v>6</v>
      </c>
      <c r="B142" s="168" t="s">
        <v>103</v>
      </c>
      <c r="C142" s="168">
        <v>2011</v>
      </c>
      <c r="D142" s="168" t="s">
        <v>43</v>
      </c>
      <c r="E142" s="169">
        <v>10750.45</v>
      </c>
      <c r="F142" s="8" t="s">
        <v>983</v>
      </c>
    </row>
    <row r="143" spans="1:6" ht="24" customHeight="1">
      <c r="A143" s="36">
        <v>7</v>
      </c>
      <c r="B143" s="168" t="s">
        <v>104</v>
      </c>
      <c r="C143" s="168">
        <v>2011</v>
      </c>
      <c r="D143" s="168" t="s">
        <v>43</v>
      </c>
      <c r="E143" s="169">
        <v>3803.65</v>
      </c>
      <c r="F143" s="8" t="s">
        <v>983</v>
      </c>
    </row>
    <row r="144" spans="1:6" ht="24" customHeight="1">
      <c r="A144" s="36">
        <v>8</v>
      </c>
      <c r="B144" s="168" t="s">
        <v>105</v>
      </c>
      <c r="C144" s="168">
        <v>2011</v>
      </c>
      <c r="D144" s="168" t="s">
        <v>43</v>
      </c>
      <c r="E144" s="169">
        <v>11948.96</v>
      </c>
      <c r="F144" s="8" t="s">
        <v>983</v>
      </c>
    </row>
    <row r="145" spans="1:6" ht="24" customHeight="1">
      <c r="A145" s="36">
        <v>9</v>
      </c>
      <c r="B145" s="168" t="s">
        <v>1</v>
      </c>
      <c r="C145" s="168">
        <v>2011</v>
      </c>
      <c r="D145" s="168" t="s">
        <v>43</v>
      </c>
      <c r="E145" s="169">
        <v>85447.56</v>
      </c>
      <c r="F145" s="8" t="s">
        <v>983</v>
      </c>
    </row>
    <row r="146" spans="1:6" ht="26.25" customHeight="1" thickBot="1">
      <c r="A146" s="180"/>
      <c r="B146" s="181" t="s">
        <v>51</v>
      </c>
      <c r="C146" s="180"/>
      <c r="D146" s="180"/>
      <c r="E146" s="171">
        <f>SUM(E137:E145)</f>
        <v>277124.97</v>
      </c>
      <c r="F146" s="8" t="s">
        <v>983</v>
      </c>
    </row>
    <row r="147" spans="1:6" ht="14.25" customHeight="1">
      <c r="A147" s="652" t="s">
        <v>1431</v>
      </c>
      <c r="B147" s="653"/>
      <c r="C147" s="653"/>
      <c r="D147" s="653"/>
      <c r="E147" s="654"/>
      <c r="F147" s="176"/>
    </row>
    <row r="148" spans="1:6" ht="54" thickBot="1">
      <c r="A148" s="182" t="s">
        <v>50</v>
      </c>
      <c r="B148" s="183" t="s">
        <v>52</v>
      </c>
      <c r="C148" s="183" t="s">
        <v>53</v>
      </c>
      <c r="D148" s="268" t="s">
        <v>30</v>
      </c>
      <c r="E148" s="184" t="s">
        <v>46</v>
      </c>
      <c r="F148" s="8" t="s">
        <v>983</v>
      </c>
    </row>
    <row r="149" spans="1:6" ht="24" customHeight="1">
      <c r="A149" s="36">
        <v>1</v>
      </c>
      <c r="B149" s="168" t="s">
        <v>2</v>
      </c>
      <c r="C149" s="168">
        <v>2011</v>
      </c>
      <c r="D149" s="168" t="s">
        <v>44</v>
      </c>
      <c r="E149" s="169">
        <v>62238</v>
      </c>
      <c r="F149" s="8" t="s">
        <v>983</v>
      </c>
    </row>
    <row r="150" spans="1:6" ht="27" customHeight="1">
      <c r="A150" s="180"/>
      <c r="B150" s="181" t="s">
        <v>51</v>
      </c>
      <c r="C150" s="180"/>
      <c r="D150" s="180"/>
      <c r="E150" s="171">
        <f>SUM(E149)</f>
        <v>62238</v>
      </c>
      <c r="F150" s="8" t="s">
        <v>983</v>
      </c>
    </row>
    <row r="151" spans="1:6" ht="24" customHeight="1">
      <c r="A151" s="185"/>
      <c r="B151" s="186"/>
      <c r="C151" s="185"/>
      <c r="D151" s="185"/>
      <c r="E151" s="169">
        <f>E146+E150</f>
        <v>339362.97</v>
      </c>
      <c r="F151" s="176" t="s">
        <v>1049</v>
      </c>
    </row>
    <row r="152" spans="1:6" ht="19.5">
      <c r="A152" s="185"/>
      <c r="B152" s="186"/>
      <c r="C152" s="185"/>
      <c r="D152" s="185"/>
      <c r="E152" s="187"/>
      <c r="F152" s="174"/>
    </row>
    <row r="153" spans="1:6" ht="19.5">
      <c r="A153" s="185"/>
      <c r="B153" s="186"/>
      <c r="C153" s="185"/>
      <c r="D153" s="185"/>
      <c r="E153" s="187"/>
      <c r="F153" s="173"/>
    </row>
    <row r="154" spans="1:5" ht="33" customHeight="1" thickBot="1">
      <c r="A154" s="636" t="s">
        <v>24</v>
      </c>
      <c r="B154" s="637"/>
      <c r="C154" s="637"/>
      <c r="D154" s="637"/>
      <c r="E154" s="637"/>
    </row>
    <row r="155" spans="1:5" ht="12.75" customHeight="1">
      <c r="A155" s="626" t="s">
        <v>1428</v>
      </c>
      <c r="B155" s="627"/>
      <c r="C155" s="627"/>
      <c r="D155" s="627"/>
      <c r="E155" s="628"/>
    </row>
    <row r="156" spans="1:5" ht="63" customHeight="1" thickBot="1">
      <c r="A156" s="158" t="s">
        <v>50</v>
      </c>
      <c r="B156" s="159" t="s">
        <v>52</v>
      </c>
      <c r="C156" s="159" t="s">
        <v>53</v>
      </c>
      <c r="D156" s="160" t="s">
        <v>30</v>
      </c>
      <c r="E156" s="188" t="s">
        <v>46</v>
      </c>
    </row>
    <row r="157" spans="1:6" ht="24" customHeight="1">
      <c r="A157" s="36">
        <v>48</v>
      </c>
      <c r="B157" s="168" t="s">
        <v>476</v>
      </c>
      <c r="C157" s="168">
        <v>2018</v>
      </c>
      <c r="D157" s="168" t="s">
        <v>359</v>
      </c>
      <c r="E157" s="314">
        <v>120</v>
      </c>
      <c r="F157" s="8" t="s">
        <v>983</v>
      </c>
    </row>
    <row r="158" spans="1:6" ht="22.5" customHeight="1">
      <c r="A158" s="36">
        <v>49</v>
      </c>
      <c r="B158" s="168" t="s">
        <v>475</v>
      </c>
      <c r="C158" s="168">
        <v>2018</v>
      </c>
      <c r="D158" s="168" t="s">
        <v>359</v>
      </c>
      <c r="E158" s="314">
        <v>990</v>
      </c>
      <c r="F158" s="8"/>
    </row>
    <row r="159" spans="1:6" ht="24" customHeight="1">
      <c r="A159" s="36">
        <v>51</v>
      </c>
      <c r="B159" s="168" t="s">
        <v>626</v>
      </c>
      <c r="C159" s="168">
        <v>2018</v>
      </c>
      <c r="D159" s="168" t="s">
        <v>44</v>
      </c>
      <c r="E159" s="314">
        <v>275</v>
      </c>
      <c r="F159" s="8" t="s">
        <v>983</v>
      </c>
    </row>
    <row r="160" spans="1:5" ht="22.5" customHeight="1">
      <c r="A160" s="189">
        <v>53</v>
      </c>
      <c r="B160" s="316" t="s">
        <v>627</v>
      </c>
      <c r="C160" s="246">
        <v>2019</v>
      </c>
      <c r="D160" s="168" t="s">
        <v>44</v>
      </c>
      <c r="E160" s="263">
        <v>339</v>
      </c>
    </row>
    <row r="161" spans="1:6" ht="24" customHeight="1">
      <c r="A161" s="36">
        <v>54</v>
      </c>
      <c r="B161" s="168" t="s">
        <v>628</v>
      </c>
      <c r="C161" s="168">
        <v>2019</v>
      </c>
      <c r="D161" s="168" t="s">
        <v>44</v>
      </c>
      <c r="E161" s="314">
        <v>235</v>
      </c>
      <c r="F161" s="8" t="s">
        <v>983</v>
      </c>
    </row>
    <row r="162" spans="1:6" ht="24" customHeight="1">
      <c r="A162" s="36">
        <v>55</v>
      </c>
      <c r="B162" s="168" t="s">
        <v>629</v>
      </c>
      <c r="C162" s="168">
        <v>2019</v>
      </c>
      <c r="D162" s="168" t="s">
        <v>44</v>
      </c>
      <c r="E162" s="314">
        <v>279</v>
      </c>
      <c r="F162" s="8" t="s">
        <v>983</v>
      </c>
    </row>
    <row r="163" spans="1:6" ht="19.5" customHeight="1">
      <c r="A163" s="189"/>
      <c r="B163" s="316" t="s">
        <v>1038</v>
      </c>
      <c r="C163" s="246"/>
      <c r="D163" s="168" t="s">
        <v>359</v>
      </c>
      <c r="E163" s="263">
        <v>760</v>
      </c>
      <c r="F163" s="8"/>
    </row>
    <row r="164" spans="1:6" ht="24" customHeight="1">
      <c r="A164" s="36">
        <v>56</v>
      </c>
      <c r="B164" s="168" t="s">
        <v>630</v>
      </c>
      <c r="C164" s="168">
        <v>2019</v>
      </c>
      <c r="D164" s="168" t="s">
        <v>44</v>
      </c>
      <c r="E164" s="314">
        <v>129</v>
      </c>
      <c r="F164" s="8" t="s">
        <v>983</v>
      </c>
    </row>
    <row r="165" spans="1:6" ht="21.75" customHeight="1">
      <c r="A165" s="189">
        <v>57</v>
      </c>
      <c r="B165" s="37" t="s">
        <v>116</v>
      </c>
      <c r="C165" s="189">
        <v>2019</v>
      </c>
      <c r="D165" s="36" t="s">
        <v>44</v>
      </c>
      <c r="E165" s="190">
        <v>2052</v>
      </c>
      <c r="F165" s="8"/>
    </row>
    <row r="166" spans="1:6" ht="21" customHeight="1">
      <c r="A166" s="189">
        <v>58</v>
      </c>
      <c r="B166" s="316" t="s">
        <v>631</v>
      </c>
      <c r="C166" s="246">
        <v>2019</v>
      </c>
      <c r="D166" s="168" t="s">
        <v>44</v>
      </c>
      <c r="E166" s="317">
        <v>539</v>
      </c>
      <c r="F166" s="8"/>
    </row>
    <row r="167" spans="1:5" ht="22.5" customHeight="1">
      <c r="A167" s="189">
        <v>59</v>
      </c>
      <c r="B167" s="316" t="s">
        <v>632</v>
      </c>
      <c r="C167" s="246">
        <v>2019</v>
      </c>
      <c r="D167" s="168" t="s">
        <v>44</v>
      </c>
      <c r="E167" s="317">
        <v>1099</v>
      </c>
    </row>
    <row r="168" spans="1:5" ht="21" customHeight="1">
      <c r="A168" s="189">
        <v>60</v>
      </c>
      <c r="B168" s="316" t="s">
        <v>633</v>
      </c>
      <c r="C168" s="246">
        <v>2016</v>
      </c>
      <c r="D168" s="168" t="s">
        <v>44</v>
      </c>
      <c r="E168" s="317">
        <v>630</v>
      </c>
    </row>
    <row r="169" spans="1:5" ht="21" customHeight="1">
      <c r="A169" s="189">
        <v>61</v>
      </c>
      <c r="B169" s="316" t="s">
        <v>634</v>
      </c>
      <c r="C169" s="246">
        <v>2016</v>
      </c>
      <c r="D169" s="168" t="s">
        <v>44</v>
      </c>
      <c r="E169" s="317">
        <v>630</v>
      </c>
    </row>
    <row r="170" spans="1:6" ht="21" customHeight="1">
      <c r="A170" s="189">
        <v>62</v>
      </c>
      <c r="B170" s="316" t="s">
        <v>711</v>
      </c>
      <c r="C170" s="246">
        <v>2019</v>
      </c>
      <c r="D170" s="168" t="s">
        <v>44</v>
      </c>
      <c r="E170" s="317">
        <v>339</v>
      </c>
      <c r="F170" s="8"/>
    </row>
    <row r="171" spans="1:6" ht="21" customHeight="1">
      <c r="A171" s="189">
        <v>63</v>
      </c>
      <c r="B171" s="37" t="s">
        <v>712</v>
      </c>
      <c r="C171" s="189">
        <v>2019</v>
      </c>
      <c r="D171" s="36" t="s">
        <v>44</v>
      </c>
      <c r="E171" s="190">
        <v>4489.5</v>
      </c>
      <c r="F171" s="8"/>
    </row>
    <row r="172" spans="1:6" ht="21" customHeight="1">
      <c r="A172" s="189">
        <v>64</v>
      </c>
      <c r="B172" s="168" t="s">
        <v>713</v>
      </c>
      <c r="C172" s="168">
        <v>2019</v>
      </c>
      <c r="D172" s="168" t="s">
        <v>44</v>
      </c>
      <c r="E172" s="314">
        <v>129</v>
      </c>
      <c r="F172" s="8" t="s">
        <v>983</v>
      </c>
    </row>
    <row r="173" spans="1:6" ht="21" customHeight="1">
      <c r="A173" s="189">
        <v>65</v>
      </c>
      <c r="B173" s="168" t="s">
        <v>714</v>
      </c>
      <c r="C173" s="168">
        <v>2019</v>
      </c>
      <c r="D173" s="168" t="s">
        <v>44</v>
      </c>
      <c r="E173" s="314">
        <v>229</v>
      </c>
      <c r="F173" s="8" t="s">
        <v>983</v>
      </c>
    </row>
    <row r="174" spans="1:6" ht="24" customHeight="1">
      <c r="A174" s="36">
        <v>66</v>
      </c>
      <c r="B174" s="168" t="s">
        <v>715</v>
      </c>
      <c r="C174" s="168">
        <v>2019</v>
      </c>
      <c r="D174" s="168" t="s">
        <v>44</v>
      </c>
      <c r="E174" s="314">
        <v>35</v>
      </c>
      <c r="F174" s="8" t="s">
        <v>983</v>
      </c>
    </row>
    <row r="175" spans="1:6" ht="21" customHeight="1">
      <c r="A175" s="189">
        <v>67</v>
      </c>
      <c r="B175" s="37" t="s">
        <v>716</v>
      </c>
      <c r="C175" s="189">
        <v>2019</v>
      </c>
      <c r="D175" s="36" t="s">
        <v>44</v>
      </c>
      <c r="E175" s="190">
        <v>2350</v>
      </c>
      <c r="F175" s="8"/>
    </row>
    <row r="176" spans="1:6" ht="21" customHeight="1">
      <c r="A176" s="189">
        <v>68</v>
      </c>
      <c r="B176" s="315" t="s">
        <v>717</v>
      </c>
      <c r="C176" s="189">
        <v>2019</v>
      </c>
      <c r="D176" s="36" t="s">
        <v>44</v>
      </c>
      <c r="E176" s="192">
        <v>2350</v>
      </c>
      <c r="F176" s="8"/>
    </row>
    <row r="177" spans="1:5" ht="21" customHeight="1">
      <c r="A177" s="189">
        <v>69</v>
      </c>
      <c r="B177" s="315" t="s">
        <v>718</v>
      </c>
      <c r="C177" s="189">
        <v>2019</v>
      </c>
      <c r="D177" s="36" t="s">
        <v>44</v>
      </c>
      <c r="E177" s="192">
        <v>2350</v>
      </c>
    </row>
    <row r="178" spans="1:5" ht="21" customHeight="1">
      <c r="A178" s="189">
        <v>70</v>
      </c>
      <c r="B178" s="315" t="s">
        <v>719</v>
      </c>
      <c r="C178" s="189">
        <v>2019</v>
      </c>
      <c r="D178" s="36" t="s">
        <v>44</v>
      </c>
      <c r="E178" s="192">
        <v>2350</v>
      </c>
    </row>
    <row r="179" spans="1:5" ht="21" customHeight="1">
      <c r="A179" s="189">
        <v>71</v>
      </c>
      <c r="B179" s="318" t="s">
        <v>1039</v>
      </c>
      <c r="C179" s="246">
        <v>2019</v>
      </c>
      <c r="D179" s="168" t="s">
        <v>44</v>
      </c>
      <c r="E179" s="319">
        <v>699</v>
      </c>
    </row>
    <row r="180" spans="1:5" ht="21" customHeight="1">
      <c r="A180" s="189">
        <v>72</v>
      </c>
      <c r="B180" s="315" t="s">
        <v>720</v>
      </c>
      <c r="C180" s="189">
        <v>2019</v>
      </c>
      <c r="D180" s="36" t="s">
        <v>44</v>
      </c>
      <c r="E180" s="192">
        <v>2350</v>
      </c>
    </row>
    <row r="181" spans="1:5" ht="28.5" customHeight="1">
      <c r="A181" s="189"/>
      <c r="B181" s="318" t="s">
        <v>1040</v>
      </c>
      <c r="C181" s="246">
        <v>2019</v>
      </c>
      <c r="D181" s="168" t="s">
        <v>359</v>
      </c>
      <c r="E181" s="319">
        <v>750</v>
      </c>
    </row>
    <row r="182" spans="1:5" ht="21" customHeight="1">
      <c r="A182" s="189">
        <v>73</v>
      </c>
      <c r="B182" s="318" t="s">
        <v>721</v>
      </c>
      <c r="C182" s="246">
        <v>2019</v>
      </c>
      <c r="D182" s="168" t="s">
        <v>44</v>
      </c>
      <c r="E182" s="319">
        <v>750</v>
      </c>
    </row>
    <row r="183" spans="1:5" ht="33" customHeight="1">
      <c r="A183" s="189">
        <v>74</v>
      </c>
      <c r="B183" s="318" t="s">
        <v>722</v>
      </c>
      <c r="C183" s="246">
        <v>2019</v>
      </c>
      <c r="D183" s="168" t="s">
        <v>44</v>
      </c>
      <c r="E183" s="319">
        <v>750</v>
      </c>
    </row>
    <row r="184" spans="1:5" ht="30" customHeight="1">
      <c r="A184" s="189">
        <v>75</v>
      </c>
      <c r="B184" s="318" t="s">
        <v>723</v>
      </c>
      <c r="C184" s="246">
        <v>2019</v>
      </c>
      <c r="D184" s="168" t="s">
        <v>44</v>
      </c>
      <c r="E184" s="319">
        <v>750</v>
      </c>
    </row>
    <row r="185" spans="1:5" ht="28.5" customHeight="1">
      <c r="A185" s="189">
        <v>76</v>
      </c>
      <c r="B185" s="318" t="s">
        <v>724</v>
      </c>
      <c r="C185" s="246">
        <v>2019</v>
      </c>
      <c r="D185" s="168" t="s">
        <v>44</v>
      </c>
      <c r="E185" s="319">
        <v>750</v>
      </c>
    </row>
    <row r="186" spans="1:5" ht="33" customHeight="1">
      <c r="A186" s="189">
        <v>77</v>
      </c>
      <c r="B186" s="318" t="s">
        <v>725</v>
      </c>
      <c r="C186" s="246">
        <v>2019</v>
      </c>
      <c r="D186" s="168" t="s">
        <v>44</v>
      </c>
      <c r="E186" s="319">
        <v>1350</v>
      </c>
    </row>
    <row r="187" spans="1:5" ht="24.75" customHeight="1">
      <c r="A187" s="189">
        <v>78</v>
      </c>
      <c r="B187" s="318" t="s">
        <v>726</v>
      </c>
      <c r="C187" s="246">
        <v>2019</v>
      </c>
      <c r="D187" s="168" t="s">
        <v>44</v>
      </c>
      <c r="E187" s="319">
        <v>1350</v>
      </c>
    </row>
    <row r="188" spans="1:5" ht="29.25" customHeight="1">
      <c r="A188" s="189">
        <v>79</v>
      </c>
      <c r="B188" s="318" t="s">
        <v>727</v>
      </c>
      <c r="C188" s="246">
        <v>2019</v>
      </c>
      <c r="D188" s="168" t="s">
        <v>44</v>
      </c>
      <c r="E188" s="319">
        <v>1350</v>
      </c>
    </row>
    <row r="189" spans="1:5" ht="27.75" customHeight="1">
      <c r="A189" s="189">
        <v>80</v>
      </c>
      <c r="B189" s="318" t="s">
        <v>728</v>
      </c>
      <c r="C189" s="246">
        <v>2019</v>
      </c>
      <c r="D189" s="168" t="s">
        <v>44</v>
      </c>
      <c r="E189" s="319">
        <v>1350</v>
      </c>
    </row>
    <row r="190" spans="1:5" ht="31.5" customHeight="1">
      <c r="A190" s="189">
        <v>81</v>
      </c>
      <c r="B190" s="318" t="s">
        <v>729</v>
      </c>
      <c r="C190" s="246">
        <v>2019</v>
      </c>
      <c r="D190" s="168" t="s">
        <v>44</v>
      </c>
      <c r="E190" s="319">
        <v>1350</v>
      </c>
    </row>
    <row r="191" spans="1:6" ht="21" customHeight="1">
      <c r="A191" s="36">
        <v>82</v>
      </c>
      <c r="B191" s="320" t="s">
        <v>730</v>
      </c>
      <c r="C191" s="320">
        <v>2019</v>
      </c>
      <c r="D191" s="320" t="s">
        <v>44</v>
      </c>
      <c r="E191" s="314">
        <v>239</v>
      </c>
      <c r="F191" s="8" t="s">
        <v>983</v>
      </c>
    </row>
    <row r="192" spans="1:6" ht="21" customHeight="1">
      <c r="A192" s="36">
        <v>83</v>
      </c>
      <c r="B192" s="320" t="s">
        <v>731</v>
      </c>
      <c r="C192" s="320">
        <v>2019</v>
      </c>
      <c r="D192" s="320" t="s">
        <v>44</v>
      </c>
      <c r="E192" s="314">
        <v>129</v>
      </c>
      <c r="F192" s="8" t="s">
        <v>983</v>
      </c>
    </row>
    <row r="193" spans="1:5" ht="22.5" customHeight="1">
      <c r="A193" s="189">
        <v>85</v>
      </c>
      <c r="B193" s="321" t="s">
        <v>732</v>
      </c>
      <c r="C193" s="322">
        <v>2019</v>
      </c>
      <c r="D193" s="320" t="s">
        <v>44</v>
      </c>
      <c r="E193" s="323">
        <v>719</v>
      </c>
    </row>
    <row r="194" spans="1:5" ht="20.25" customHeight="1">
      <c r="A194" s="189">
        <v>86</v>
      </c>
      <c r="B194" s="318" t="s">
        <v>733</v>
      </c>
      <c r="C194" s="246">
        <v>2019</v>
      </c>
      <c r="D194" s="168" t="s">
        <v>44</v>
      </c>
      <c r="E194" s="319">
        <v>1441.17</v>
      </c>
    </row>
    <row r="195" spans="1:5" ht="39.75" customHeight="1">
      <c r="A195" s="189">
        <v>87</v>
      </c>
      <c r="B195" s="318" t="s">
        <v>734</v>
      </c>
      <c r="C195" s="246">
        <v>2019</v>
      </c>
      <c r="D195" s="168" t="s">
        <v>44</v>
      </c>
      <c r="E195" s="319">
        <v>339</v>
      </c>
    </row>
    <row r="196" spans="1:6" ht="39.75" customHeight="1">
      <c r="A196" s="189">
        <v>88</v>
      </c>
      <c r="B196" s="318" t="s">
        <v>735</v>
      </c>
      <c r="C196" s="246">
        <v>2020</v>
      </c>
      <c r="D196" s="168" t="s">
        <v>44</v>
      </c>
      <c r="E196" s="319">
        <v>350</v>
      </c>
      <c r="F196" s="8"/>
    </row>
    <row r="197" spans="1:6" ht="21" customHeight="1">
      <c r="A197" s="36">
        <v>89</v>
      </c>
      <c r="B197" s="168" t="s">
        <v>736</v>
      </c>
      <c r="C197" s="168">
        <v>2020</v>
      </c>
      <c r="D197" s="168" t="s">
        <v>44</v>
      </c>
      <c r="E197" s="314">
        <v>250</v>
      </c>
      <c r="F197" s="8" t="s">
        <v>983</v>
      </c>
    </row>
    <row r="198" spans="1:6" ht="21" customHeight="1">
      <c r="A198" s="36">
        <v>90</v>
      </c>
      <c r="B198" s="168" t="s">
        <v>737</v>
      </c>
      <c r="C198" s="168">
        <v>2020</v>
      </c>
      <c r="D198" s="168" t="s">
        <v>44</v>
      </c>
      <c r="E198" s="314">
        <v>69</v>
      </c>
      <c r="F198" s="8" t="s">
        <v>983</v>
      </c>
    </row>
    <row r="199" spans="1:6" ht="21" customHeight="1">
      <c r="A199" s="36">
        <v>91</v>
      </c>
      <c r="B199" s="168" t="s">
        <v>738</v>
      </c>
      <c r="C199" s="168">
        <v>2020</v>
      </c>
      <c r="D199" s="168" t="s">
        <v>44</v>
      </c>
      <c r="E199" s="314">
        <v>69</v>
      </c>
      <c r="F199" s="8" t="s">
        <v>983</v>
      </c>
    </row>
    <row r="200" spans="1:6" ht="15.75" customHeight="1">
      <c r="A200" s="189">
        <v>92</v>
      </c>
      <c r="B200" s="318" t="s">
        <v>739</v>
      </c>
      <c r="C200" s="246">
        <v>2020</v>
      </c>
      <c r="D200" s="168" t="s">
        <v>44</v>
      </c>
      <c r="E200" s="319">
        <v>719</v>
      </c>
      <c r="F200" s="8"/>
    </row>
    <row r="201" spans="1:6" ht="27.75" customHeight="1">
      <c r="A201" s="189">
        <v>93</v>
      </c>
      <c r="B201" s="168" t="s">
        <v>740</v>
      </c>
      <c r="C201" s="168">
        <v>2020</v>
      </c>
      <c r="D201" s="168" t="s">
        <v>44</v>
      </c>
      <c r="E201" s="314">
        <v>129</v>
      </c>
      <c r="F201" s="8" t="s">
        <v>983</v>
      </c>
    </row>
    <row r="202" spans="1:6" ht="21" customHeight="1">
      <c r="A202" s="36">
        <v>94</v>
      </c>
      <c r="B202" s="168" t="s">
        <v>741</v>
      </c>
      <c r="C202" s="168">
        <v>2020</v>
      </c>
      <c r="D202" s="168" t="s">
        <v>44</v>
      </c>
      <c r="E202" s="314">
        <v>235</v>
      </c>
      <c r="F202" s="8" t="s">
        <v>983</v>
      </c>
    </row>
    <row r="203" spans="1:5" ht="21" customHeight="1">
      <c r="A203" s="189">
        <v>95</v>
      </c>
      <c r="B203" s="316" t="s">
        <v>748</v>
      </c>
      <c r="C203" s="246">
        <v>2019</v>
      </c>
      <c r="D203" s="168" t="s">
        <v>44</v>
      </c>
      <c r="E203" s="317">
        <v>1249.92</v>
      </c>
    </row>
    <row r="204" spans="1:6" ht="21" customHeight="1">
      <c r="A204" s="36">
        <v>96</v>
      </c>
      <c r="B204" s="168" t="s">
        <v>936</v>
      </c>
      <c r="C204" s="168">
        <v>2020</v>
      </c>
      <c r="D204" s="168" t="s">
        <v>44</v>
      </c>
      <c r="E204" s="314">
        <v>149</v>
      </c>
      <c r="F204" s="8" t="s">
        <v>983</v>
      </c>
    </row>
    <row r="205" spans="1:6" ht="21" customHeight="1">
      <c r="A205" s="189">
        <v>97</v>
      </c>
      <c r="B205" s="318" t="s">
        <v>937</v>
      </c>
      <c r="C205" s="246">
        <v>2020</v>
      </c>
      <c r="D205" s="168" t="s">
        <v>44</v>
      </c>
      <c r="E205" s="324">
        <v>379</v>
      </c>
      <c r="F205" s="8"/>
    </row>
    <row r="206" spans="1:6" ht="21" customHeight="1">
      <c r="A206" s="36">
        <v>98</v>
      </c>
      <c r="B206" s="168" t="s">
        <v>938</v>
      </c>
      <c r="C206" s="168">
        <v>2020</v>
      </c>
      <c r="D206" s="168" t="s">
        <v>44</v>
      </c>
      <c r="E206" s="314">
        <v>159</v>
      </c>
      <c r="F206" s="8" t="s">
        <v>983</v>
      </c>
    </row>
    <row r="207" spans="1:6" ht="21" customHeight="1">
      <c r="A207" s="189">
        <v>99</v>
      </c>
      <c r="B207" s="315" t="s">
        <v>939</v>
      </c>
      <c r="C207" s="189">
        <v>2020</v>
      </c>
      <c r="D207" s="36" t="s">
        <v>44</v>
      </c>
      <c r="E207" s="193"/>
      <c r="F207" s="8" t="s">
        <v>1442</v>
      </c>
    </row>
    <row r="208" spans="1:5" ht="21" customHeight="1">
      <c r="A208" s="189">
        <v>100</v>
      </c>
      <c r="B208" s="318" t="s">
        <v>940</v>
      </c>
      <c r="C208" s="246">
        <v>2020</v>
      </c>
      <c r="D208" s="168" t="s">
        <v>44</v>
      </c>
      <c r="E208" s="260">
        <v>1100</v>
      </c>
    </row>
    <row r="209" spans="1:6" ht="21" customHeight="1">
      <c r="A209" s="36">
        <v>101</v>
      </c>
      <c r="B209" s="168" t="s">
        <v>941</v>
      </c>
      <c r="C209" s="168">
        <v>2020</v>
      </c>
      <c r="D209" s="168" t="s">
        <v>44</v>
      </c>
      <c r="E209" s="314">
        <v>79</v>
      </c>
      <c r="F209" s="8" t="s">
        <v>983</v>
      </c>
    </row>
    <row r="210" spans="1:6" ht="30.75" customHeight="1">
      <c r="A210" s="189">
        <v>102</v>
      </c>
      <c r="B210" s="315" t="s">
        <v>942</v>
      </c>
      <c r="C210" s="189">
        <v>2020</v>
      </c>
      <c r="D210" s="36" t="s">
        <v>44</v>
      </c>
      <c r="E210" s="193"/>
      <c r="F210" s="8" t="s">
        <v>1442</v>
      </c>
    </row>
    <row r="211" spans="1:5" ht="21" customHeight="1">
      <c r="A211" s="189">
        <v>103</v>
      </c>
      <c r="B211" s="318" t="s">
        <v>943</v>
      </c>
      <c r="C211" s="246">
        <v>2020</v>
      </c>
      <c r="D211" s="168" t="s">
        <v>44</v>
      </c>
      <c r="E211" s="260">
        <v>1100</v>
      </c>
    </row>
    <row r="212" spans="1:6" ht="21" customHeight="1">
      <c r="A212" s="36">
        <v>104</v>
      </c>
      <c r="B212" s="168" t="s">
        <v>944</v>
      </c>
      <c r="C212" s="168">
        <v>2020</v>
      </c>
      <c r="D212" s="168" t="s">
        <v>44</v>
      </c>
      <c r="E212" s="314">
        <v>79</v>
      </c>
      <c r="F212" s="8" t="s">
        <v>983</v>
      </c>
    </row>
    <row r="213" spans="1:6" ht="16.5" customHeight="1">
      <c r="A213" s="189">
        <v>105</v>
      </c>
      <c r="B213" s="315" t="s">
        <v>945</v>
      </c>
      <c r="C213" s="189">
        <v>2020</v>
      </c>
      <c r="D213" s="36" t="s">
        <v>44</v>
      </c>
      <c r="E213" s="193">
        <v>2095</v>
      </c>
      <c r="F213" s="8"/>
    </row>
    <row r="214" spans="1:5" ht="30" customHeight="1">
      <c r="A214" s="189">
        <v>106</v>
      </c>
      <c r="B214" s="318" t="s">
        <v>946</v>
      </c>
      <c r="C214" s="246">
        <v>2020</v>
      </c>
      <c r="D214" s="168" t="s">
        <v>44</v>
      </c>
      <c r="E214" s="260">
        <v>442.8</v>
      </c>
    </row>
    <row r="215" spans="1:5" ht="30.75" customHeight="1">
      <c r="A215" s="189">
        <v>107</v>
      </c>
      <c r="B215" s="318" t="s">
        <v>947</v>
      </c>
      <c r="C215" s="246">
        <v>2020</v>
      </c>
      <c r="D215" s="168" t="s">
        <v>44</v>
      </c>
      <c r="E215" s="260">
        <v>630.01</v>
      </c>
    </row>
    <row r="216" spans="1:6" ht="26.25" customHeight="1">
      <c r="A216" s="189">
        <v>108</v>
      </c>
      <c r="B216" s="168" t="s">
        <v>948</v>
      </c>
      <c r="C216" s="168">
        <v>2020</v>
      </c>
      <c r="D216" s="168" t="s">
        <v>44</v>
      </c>
      <c r="E216" s="314">
        <f>148.95</f>
        <v>148.95</v>
      </c>
      <c r="F216" s="8" t="s">
        <v>983</v>
      </c>
    </row>
    <row r="217" spans="1:6" ht="21" customHeight="1">
      <c r="A217" s="189">
        <v>109</v>
      </c>
      <c r="B217" s="315" t="s">
        <v>949</v>
      </c>
      <c r="C217" s="189">
        <v>2020</v>
      </c>
      <c r="D217" s="36" t="s">
        <v>44</v>
      </c>
      <c r="E217" s="193">
        <f>3198+133.33+127.31</f>
        <v>3458.64</v>
      </c>
      <c r="F217" s="8"/>
    </row>
    <row r="218" spans="1:7" ht="21" customHeight="1">
      <c r="A218" s="189">
        <v>110</v>
      </c>
      <c r="B218" s="315" t="s">
        <v>1041</v>
      </c>
      <c r="C218" s="189">
        <v>2021</v>
      </c>
      <c r="D218" s="36" t="s">
        <v>359</v>
      </c>
      <c r="E218" s="193">
        <v>4735.5</v>
      </c>
      <c r="G218" s="659" t="s">
        <v>1440</v>
      </c>
    </row>
    <row r="219" spans="1:7" ht="17.25" customHeight="1">
      <c r="A219" s="189">
        <v>111</v>
      </c>
      <c r="B219" s="318" t="s">
        <v>1042</v>
      </c>
      <c r="C219" s="246">
        <v>2021</v>
      </c>
      <c r="D219" s="168" t="s">
        <v>359</v>
      </c>
      <c r="E219" s="260">
        <v>799</v>
      </c>
      <c r="G219" s="659"/>
    </row>
    <row r="220" spans="1:7" ht="17.25" customHeight="1">
      <c r="A220" s="189">
        <v>112</v>
      </c>
      <c r="B220" s="168" t="s">
        <v>1043</v>
      </c>
      <c r="C220" s="168">
        <v>2021</v>
      </c>
      <c r="D220" s="168" t="s">
        <v>359</v>
      </c>
      <c r="E220" s="314">
        <v>169</v>
      </c>
      <c r="F220" s="8" t="s">
        <v>983</v>
      </c>
      <c r="G220" s="659"/>
    </row>
    <row r="221" spans="1:7" ht="17.25" customHeight="1">
      <c r="A221" s="189">
        <v>113</v>
      </c>
      <c r="B221" s="315" t="s">
        <v>1044</v>
      </c>
      <c r="C221" s="189">
        <v>2021</v>
      </c>
      <c r="D221" s="36" t="s">
        <v>359</v>
      </c>
      <c r="E221" s="193">
        <v>8437.8</v>
      </c>
      <c r="G221" s="659"/>
    </row>
    <row r="222" spans="1:7" ht="17.25" customHeight="1">
      <c r="A222" s="189">
        <v>114</v>
      </c>
      <c r="B222" s="168" t="s">
        <v>1045</v>
      </c>
      <c r="C222" s="168">
        <v>2021</v>
      </c>
      <c r="D222" s="168" t="s">
        <v>359</v>
      </c>
      <c r="E222" s="314">
        <v>159.9</v>
      </c>
      <c r="F222" s="8" t="s">
        <v>983</v>
      </c>
      <c r="G222" s="659"/>
    </row>
    <row r="223" spans="1:7" ht="17.25" customHeight="1">
      <c r="A223" s="189">
        <v>115</v>
      </c>
      <c r="B223" s="318" t="s">
        <v>1046</v>
      </c>
      <c r="C223" s="246">
        <v>2021</v>
      </c>
      <c r="D223" s="168" t="s">
        <v>359</v>
      </c>
      <c r="E223" s="260">
        <v>738</v>
      </c>
      <c r="G223" s="659"/>
    </row>
    <row r="224" spans="1:7" ht="17.25" customHeight="1">
      <c r="A224" s="189">
        <v>116</v>
      </c>
      <c r="B224" s="318" t="s">
        <v>1047</v>
      </c>
      <c r="C224" s="246">
        <v>2021</v>
      </c>
      <c r="D224" s="168" t="s">
        <v>359</v>
      </c>
      <c r="E224" s="260">
        <v>676.5</v>
      </c>
      <c r="G224" s="659"/>
    </row>
    <row r="225" spans="1:7" ht="17.25" customHeight="1">
      <c r="A225" s="189">
        <v>117</v>
      </c>
      <c r="B225" s="318" t="s">
        <v>1048</v>
      </c>
      <c r="C225" s="246">
        <v>2021</v>
      </c>
      <c r="D225" s="168" t="s">
        <v>359</v>
      </c>
      <c r="E225" s="260">
        <v>1599</v>
      </c>
      <c r="G225" s="659"/>
    </row>
    <row r="226" spans="1:6" ht="28.5" customHeight="1">
      <c r="A226" s="36"/>
      <c r="B226" s="34" t="s">
        <v>55</v>
      </c>
      <c r="C226" s="36"/>
      <c r="D226" s="36"/>
      <c r="E226" s="171">
        <f>SUM(E157:E225)</f>
        <v>69320.68999999999</v>
      </c>
      <c r="F226" s="521">
        <f>E226-E227</f>
        <v>37018.43999999999</v>
      </c>
    </row>
    <row r="227" spans="1:6" ht="19.5" thickBot="1">
      <c r="A227" s="185"/>
      <c r="B227" s="186"/>
      <c r="C227" s="185"/>
      <c r="D227" s="185"/>
      <c r="E227" s="169">
        <f>SUM(E157:E164)+SUM(E166:E170)+SUM(E172:E174)+E179+SUM(E181:E206)+E208+E209+E211+E212+SUM(E214:E216)+E219+E220+SUM(E222:E225)</f>
        <v>32302.25</v>
      </c>
      <c r="F227" s="176" t="s">
        <v>1049</v>
      </c>
    </row>
    <row r="228" spans="1:6" ht="13.5">
      <c r="A228" s="626" t="s">
        <v>1429</v>
      </c>
      <c r="B228" s="627"/>
      <c r="C228" s="627"/>
      <c r="D228" s="627"/>
      <c r="E228" s="628"/>
      <c r="F228" s="176"/>
    </row>
    <row r="229" spans="1:6" ht="54" thickBot="1">
      <c r="A229" s="158" t="s">
        <v>50</v>
      </c>
      <c r="B229" s="159" t="s">
        <v>54</v>
      </c>
      <c r="C229" s="159" t="s">
        <v>53</v>
      </c>
      <c r="D229" s="160" t="s">
        <v>30</v>
      </c>
      <c r="E229" s="161" t="s">
        <v>46</v>
      </c>
      <c r="F229" s="176"/>
    </row>
    <row r="230" spans="1:6" ht="13.5">
      <c r="A230" s="189">
        <v>99</v>
      </c>
      <c r="B230" s="315" t="s">
        <v>939</v>
      </c>
      <c r="C230" s="189">
        <v>2020</v>
      </c>
      <c r="D230" s="36" t="s">
        <v>44</v>
      </c>
      <c r="E230" s="193">
        <v>4000</v>
      </c>
      <c r="F230" s="176"/>
    </row>
    <row r="231" spans="1:6" ht="13.5">
      <c r="A231" s="189">
        <v>102</v>
      </c>
      <c r="B231" s="315" t="s">
        <v>942</v>
      </c>
      <c r="C231" s="189">
        <v>2020</v>
      </c>
      <c r="D231" s="36" t="s">
        <v>44</v>
      </c>
      <c r="E231" s="193">
        <v>4000</v>
      </c>
      <c r="F231" s="176"/>
    </row>
    <row r="232" spans="1:6" ht="22.5" customHeight="1">
      <c r="A232" s="185"/>
      <c r="B232" s="186"/>
      <c r="C232" s="185"/>
      <c r="D232" s="185"/>
      <c r="E232" s="171">
        <f>SUM(E230:E231)</f>
        <v>8000</v>
      </c>
      <c r="F232" s="173"/>
    </row>
    <row r="233" spans="1:5" s="157" customFormat="1" ht="22.5" customHeight="1" thickBot="1">
      <c r="A233" s="661" t="s">
        <v>377</v>
      </c>
      <c r="B233" s="662"/>
      <c r="C233" s="662"/>
      <c r="D233" s="662"/>
      <c r="E233" s="662"/>
    </row>
    <row r="234" spans="1:5" ht="24.75" customHeight="1">
      <c r="A234" s="626" t="s">
        <v>1428</v>
      </c>
      <c r="B234" s="627"/>
      <c r="C234" s="627"/>
      <c r="D234" s="627"/>
      <c r="E234" s="628"/>
    </row>
    <row r="235" spans="1:5" ht="64.5" customHeight="1" thickBot="1">
      <c r="A235" s="158" t="s">
        <v>50</v>
      </c>
      <c r="B235" s="159" t="s">
        <v>52</v>
      </c>
      <c r="C235" s="159" t="s">
        <v>53</v>
      </c>
      <c r="D235" s="160" t="s">
        <v>30</v>
      </c>
      <c r="E235" s="161" t="s">
        <v>46</v>
      </c>
    </row>
    <row r="236" spans="1:5" ht="13.5">
      <c r="A236" s="36">
        <v>1</v>
      </c>
      <c r="B236" s="162" t="s">
        <v>450</v>
      </c>
      <c r="C236" s="162">
        <v>2017</v>
      </c>
      <c r="D236" s="36" t="s">
        <v>44</v>
      </c>
      <c r="E236" s="163">
        <v>2945.81</v>
      </c>
    </row>
    <row r="237" spans="1:5" ht="13.5">
      <c r="A237" s="36">
        <v>2</v>
      </c>
      <c r="B237" s="162" t="s">
        <v>803</v>
      </c>
      <c r="C237" s="162">
        <v>2017</v>
      </c>
      <c r="D237" s="36" t="s">
        <v>44</v>
      </c>
      <c r="E237" s="163">
        <v>2649</v>
      </c>
    </row>
    <row r="238" spans="1:5" ht="13.5">
      <c r="A238" s="36">
        <v>3</v>
      </c>
      <c r="B238" s="162" t="s">
        <v>450</v>
      </c>
      <c r="C238" s="162">
        <v>2017</v>
      </c>
      <c r="D238" s="36" t="s">
        <v>44</v>
      </c>
      <c r="E238" s="163">
        <v>3164</v>
      </c>
    </row>
    <row r="239" spans="1:5" ht="13.5">
      <c r="A239" s="36">
        <v>4</v>
      </c>
      <c r="B239" s="162" t="s">
        <v>450</v>
      </c>
      <c r="C239" s="162">
        <v>2017</v>
      </c>
      <c r="D239" s="36" t="s">
        <v>44</v>
      </c>
      <c r="E239" s="163">
        <v>3164.01</v>
      </c>
    </row>
    <row r="240" spans="1:5" ht="13.5">
      <c r="A240" s="36">
        <v>5</v>
      </c>
      <c r="B240" s="162" t="s">
        <v>473</v>
      </c>
      <c r="C240" s="162">
        <v>2018</v>
      </c>
      <c r="D240" s="36" t="s">
        <v>44</v>
      </c>
      <c r="E240" s="163">
        <v>3321</v>
      </c>
    </row>
    <row r="241" spans="1:5" ht="13.5">
      <c r="A241" s="36">
        <v>6</v>
      </c>
      <c r="B241" s="310" t="s">
        <v>474</v>
      </c>
      <c r="C241" s="310">
        <v>2018</v>
      </c>
      <c r="D241" s="168" t="s">
        <v>44</v>
      </c>
      <c r="E241" s="311">
        <v>1017.21</v>
      </c>
    </row>
    <row r="242" spans="1:5" ht="13.5">
      <c r="A242" s="36">
        <v>7</v>
      </c>
      <c r="B242" s="310" t="s">
        <v>474</v>
      </c>
      <c r="C242" s="310">
        <v>2018</v>
      </c>
      <c r="D242" s="168" t="s">
        <v>44</v>
      </c>
      <c r="E242" s="311">
        <v>1049</v>
      </c>
    </row>
    <row r="243" spans="1:5" ht="13.5">
      <c r="A243" s="36">
        <v>8</v>
      </c>
      <c r="B243" s="162" t="s">
        <v>804</v>
      </c>
      <c r="C243" s="162">
        <v>2018</v>
      </c>
      <c r="D243" s="36" t="s">
        <v>44</v>
      </c>
      <c r="E243" s="163">
        <v>2549</v>
      </c>
    </row>
    <row r="244" spans="1:5" ht="13.5">
      <c r="A244" s="36">
        <v>9</v>
      </c>
      <c r="B244" s="162" t="s">
        <v>473</v>
      </c>
      <c r="C244" s="162">
        <v>2018</v>
      </c>
      <c r="D244" s="36" t="s">
        <v>44</v>
      </c>
      <c r="E244" s="163">
        <v>3198</v>
      </c>
    </row>
    <row r="245" spans="1:5" ht="13.5">
      <c r="A245" s="36">
        <v>10</v>
      </c>
      <c r="B245" s="162" t="s">
        <v>529</v>
      </c>
      <c r="C245" s="162">
        <v>2018</v>
      </c>
      <c r="D245" s="36" t="s">
        <v>44</v>
      </c>
      <c r="E245" s="163">
        <v>3001.2</v>
      </c>
    </row>
    <row r="246" spans="1:5" ht="13.5">
      <c r="A246" s="36">
        <v>11</v>
      </c>
      <c r="B246" s="310" t="s">
        <v>530</v>
      </c>
      <c r="C246" s="310">
        <v>2018</v>
      </c>
      <c r="D246" s="168" t="s">
        <v>44</v>
      </c>
      <c r="E246" s="311">
        <v>950.79</v>
      </c>
    </row>
    <row r="247" spans="1:5" ht="13.5">
      <c r="A247" s="36">
        <v>12</v>
      </c>
      <c r="B247" s="310" t="s">
        <v>805</v>
      </c>
      <c r="C247" s="310">
        <v>2019</v>
      </c>
      <c r="D247" s="168" t="s">
        <v>44</v>
      </c>
      <c r="E247" s="311">
        <v>1059</v>
      </c>
    </row>
    <row r="248" spans="1:5" ht="13.5">
      <c r="A248" s="36">
        <v>13</v>
      </c>
      <c r="B248" s="310" t="s">
        <v>805</v>
      </c>
      <c r="C248" s="310">
        <v>2019</v>
      </c>
      <c r="D248" s="168" t="s">
        <v>44</v>
      </c>
      <c r="E248" s="311">
        <v>1059</v>
      </c>
    </row>
    <row r="249" spans="1:5" ht="13.5">
      <c r="A249" s="36">
        <v>14</v>
      </c>
      <c r="B249" s="162" t="s">
        <v>806</v>
      </c>
      <c r="C249" s="162">
        <v>2019</v>
      </c>
      <c r="D249" s="36" t="s">
        <v>44</v>
      </c>
      <c r="E249" s="163">
        <v>3321</v>
      </c>
    </row>
    <row r="250" spans="1:5" ht="13.5">
      <c r="A250" s="36">
        <v>15</v>
      </c>
      <c r="B250" s="162" t="s">
        <v>807</v>
      </c>
      <c r="C250" s="162">
        <v>2019</v>
      </c>
      <c r="D250" s="36" t="s">
        <v>44</v>
      </c>
      <c r="E250" s="163">
        <v>3461</v>
      </c>
    </row>
    <row r="251" spans="1:5" ht="13.5">
      <c r="A251" s="36">
        <v>16</v>
      </c>
      <c r="B251" s="162" t="s">
        <v>807</v>
      </c>
      <c r="C251" s="162">
        <v>2019</v>
      </c>
      <c r="D251" s="36" t="s">
        <v>44</v>
      </c>
      <c r="E251" s="163">
        <v>3461</v>
      </c>
    </row>
    <row r="252" spans="1:5" ht="13.5">
      <c r="A252" s="36">
        <v>17</v>
      </c>
      <c r="B252" s="162" t="s">
        <v>807</v>
      </c>
      <c r="C252" s="162">
        <v>2019</v>
      </c>
      <c r="D252" s="36" t="s">
        <v>44</v>
      </c>
      <c r="E252" s="163">
        <v>3461</v>
      </c>
    </row>
    <row r="253" spans="1:5" ht="13.5">
      <c r="A253" s="36">
        <v>18</v>
      </c>
      <c r="B253" s="310" t="s">
        <v>805</v>
      </c>
      <c r="C253" s="310">
        <v>2020</v>
      </c>
      <c r="D253" s="168" t="s">
        <v>44</v>
      </c>
      <c r="E253" s="311">
        <v>1498</v>
      </c>
    </row>
    <row r="254" spans="1:5" ht="13.5">
      <c r="A254" s="36">
        <v>19</v>
      </c>
      <c r="B254" s="162" t="s">
        <v>808</v>
      </c>
      <c r="C254" s="162">
        <v>2020</v>
      </c>
      <c r="D254" s="36" t="s">
        <v>44</v>
      </c>
      <c r="E254" s="163">
        <v>11663.94</v>
      </c>
    </row>
    <row r="255" spans="1:5" ht="13.5">
      <c r="A255" s="36">
        <v>20</v>
      </c>
      <c r="B255" s="310" t="s">
        <v>934</v>
      </c>
      <c r="C255" s="310">
        <v>2020</v>
      </c>
      <c r="D255" s="168" t="s">
        <v>44</v>
      </c>
      <c r="E255" s="311">
        <v>869</v>
      </c>
    </row>
    <row r="256" spans="1:5" ht="13.5">
      <c r="A256" s="36">
        <v>21</v>
      </c>
      <c r="B256" s="310" t="s">
        <v>934</v>
      </c>
      <c r="C256" s="310">
        <v>2020</v>
      </c>
      <c r="D256" s="168" t="s">
        <v>44</v>
      </c>
      <c r="E256" s="311">
        <v>869</v>
      </c>
    </row>
    <row r="257" spans="1:6" ht="13.5">
      <c r="A257" s="36">
        <v>22</v>
      </c>
      <c r="B257" s="310" t="s">
        <v>976</v>
      </c>
      <c r="C257" s="310">
        <v>2021</v>
      </c>
      <c r="D257" s="168" t="s">
        <v>44</v>
      </c>
      <c r="E257" s="325">
        <v>1299</v>
      </c>
      <c r="F257" s="655" t="s">
        <v>1068</v>
      </c>
    </row>
    <row r="258" spans="1:6" ht="13.5">
      <c r="A258" s="36">
        <v>23</v>
      </c>
      <c r="B258" s="162" t="s">
        <v>977</v>
      </c>
      <c r="C258" s="162">
        <v>2021</v>
      </c>
      <c r="D258" s="36" t="s">
        <v>44</v>
      </c>
      <c r="E258" s="194">
        <v>4674</v>
      </c>
      <c r="F258" s="655"/>
    </row>
    <row r="259" spans="1:6" ht="13.5">
      <c r="A259" s="36">
        <v>24</v>
      </c>
      <c r="B259" s="162" t="s">
        <v>978</v>
      </c>
      <c r="C259" s="162">
        <v>2017</v>
      </c>
      <c r="D259" s="36" t="s">
        <v>44</v>
      </c>
      <c r="E259" s="194">
        <v>40402</v>
      </c>
      <c r="F259" s="655"/>
    </row>
    <row r="260" spans="1:6" ht="13.5">
      <c r="A260" s="36">
        <v>25</v>
      </c>
      <c r="B260" s="310" t="s">
        <v>979</v>
      </c>
      <c r="C260" s="310">
        <v>2021</v>
      </c>
      <c r="D260" s="168" t="s">
        <v>44</v>
      </c>
      <c r="E260" s="325">
        <v>849</v>
      </c>
      <c r="F260" s="660"/>
    </row>
    <row r="261" spans="1:6" ht="19.5" customHeight="1">
      <c r="A261" s="36"/>
      <c r="B261" s="34" t="s">
        <v>51</v>
      </c>
      <c r="C261" s="36"/>
      <c r="D261" s="195"/>
      <c r="E261" s="171">
        <f>SUM(E236:E260)</f>
        <v>104954.96</v>
      </c>
      <c r="F261" s="521">
        <f>E261-E262</f>
        <v>94435.96</v>
      </c>
    </row>
    <row r="262" spans="1:6" ht="19.5" customHeight="1" thickBot="1">
      <c r="A262" s="326"/>
      <c r="B262" s="327"/>
      <c r="C262" s="326"/>
      <c r="D262" s="328"/>
      <c r="E262" s="169">
        <f>E241+E242+E246+E247+E248+E253+E255+E256+E257+E260</f>
        <v>10519</v>
      </c>
      <c r="F262" s="176" t="s">
        <v>1049</v>
      </c>
    </row>
    <row r="263" spans="1:5" ht="13.5">
      <c r="A263" s="626" t="s">
        <v>1429</v>
      </c>
      <c r="B263" s="627"/>
      <c r="C263" s="627"/>
      <c r="D263" s="627"/>
      <c r="E263" s="628"/>
    </row>
    <row r="264" spans="1:6" ht="58.5" customHeight="1" thickBot="1">
      <c r="A264" s="158" t="s">
        <v>50</v>
      </c>
      <c r="B264" s="159" t="s">
        <v>54</v>
      </c>
      <c r="C264" s="159" t="s">
        <v>53</v>
      </c>
      <c r="D264" s="160" t="s">
        <v>30</v>
      </c>
      <c r="E264" s="161" t="s">
        <v>46</v>
      </c>
      <c r="F264" s="32"/>
    </row>
    <row r="265" spans="1:6" ht="13.5">
      <c r="A265" s="36">
        <v>1</v>
      </c>
      <c r="B265" s="196" t="s">
        <v>371</v>
      </c>
      <c r="C265" s="196">
        <v>2014</v>
      </c>
      <c r="D265" s="196" t="s">
        <v>43</v>
      </c>
      <c r="E265" s="197">
        <v>1464</v>
      </c>
      <c r="F265" s="8" t="s">
        <v>983</v>
      </c>
    </row>
    <row r="266" spans="1:6" ht="13.5">
      <c r="A266" s="36">
        <v>2</v>
      </c>
      <c r="B266" s="196" t="s">
        <v>372</v>
      </c>
      <c r="C266" s="196">
        <v>2015</v>
      </c>
      <c r="D266" s="196" t="s">
        <v>43</v>
      </c>
      <c r="E266" s="197">
        <v>1323</v>
      </c>
      <c r="F266" s="8" t="s">
        <v>983</v>
      </c>
    </row>
    <row r="267" spans="1:6" ht="13.5">
      <c r="A267" s="36">
        <v>3</v>
      </c>
      <c r="B267" s="196" t="s">
        <v>372</v>
      </c>
      <c r="C267" s="196">
        <v>2015</v>
      </c>
      <c r="D267" s="196" t="s">
        <v>43</v>
      </c>
      <c r="E267" s="197">
        <v>1323</v>
      </c>
      <c r="F267" s="8" t="s">
        <v>983</v>
      </c>
    </row>
    <row r="268" spans="1:6" ht="13.5">
      <c r="A268" s="36">
        <v>4</v>
      </c>
      <c r="B268" s="196" t="s">
        <v>370</v>
      </c>
      <c r="C268" s="196">
        <v>2015</v>
      </c>
      <c r="D268" s="196" t="s">
        <v>43</v>
      </c>
      <c r="E268" s="197">
        <v>2090.2</v>
      </c>
      <c r="F268" s="8" t="s">
        <v>983</v>
      </c>
    </row>
    <row r="269" spans="1:6" ht="13.5">
      <c r="A269" s="36">
        <v>5</v>
      </c>
      <c r="B269" s="196" t="s">
        <v>372</v>
      </c>
      <c r="C269" s="196">
        <v>2015</v>
      </c>
      <c r="D269" s="196" t="s">
        <v>43</v>
      </c>
      <c r="E269" s="197">
        <v>1447.6</v>
      </c>
      <c r="F269" s="8" t="s">
        <v>983</v>
      </c>
    </row>
    <row r="270" spans="1:6" ht="13.5">
      <c r="A270" s="36">
        <v>6</v>
      </c>
      <c r="B270" s="196" t="s">
        <v>451</v>
      </c>
      <c r="C270" s="196">
        <v>2016</v>
      </c>
      <c r="D270" s="196" t="s">
        <v>44</v>
      </c>
      <c r="E270" s="197">
        <v>519</v>
      </c>
      <c r="F270" s="8" t="s">
        <v>983</v>
      </c>
    </row>
    <row r="271" spans="1:5" ht="13.5">
      <c r="A271" s="36">
        <v>7</v>
      </c>
      <c r="B271" s="36" t="s">
        <v>452</v>
      </c>
      <c r="C271" s="36">
        <v>2017</v>
      </c>
      <c r="D271" s="36" t="s">
        <v>44</v>
      </c>
      <c r="E271" s="166">
        <v>2608.94</v>
      </c>
    </row>
    <row r="272" spans="1:5" ht="13.5">
      <c r="A272" s="36">
        <v>8</v>
      </c>
      <c r="B272" s="36" t="s">
        <v>452</v>
      </c>
      <c r="C272" s="36">
        <v>2017</v>
      </c>
      <c r="D272" s="36" t="s">
        <v>44</v>
      </c>
      <c r="E272" s="166">
        <v>2608.94</v>
      </c>
    </row>
    <row r="273" spans="1:5" ht="13.5">
      <c r="A273" s="36">
        <v>9</v>
      </c>
      <c r="B273" s="168" t="s">
        <v>809</v>
      </c>
      <c r="C273" s="168">
        <v>2019</v>
      </c>
      <c r="D273" s="168" t="s">
        <v>44</v>
      </c>
      <c r="E273" s="169">
        <v>1247</v>
      </c>
    </row>
    <row r="274" spans="1:5" ht="13.5">
      <c r="A274" s="36">
        <v>10</v>
      </c>
      <c r="B274" s="36" t="s">
        <v>810</v>
      </c>
      <c r="C274" s="36">
        <v>2019</v>
      </c>
      <c r="D274" s="36" t="s">
        <v>44</v>
      </c>
      <c r="E274" s="166">
        <v>2463.76</v>
      </c>
    </row>
    <row r="275" spans="1:5" ht="13.5">
      <c r="A275" s="36">
        <v>11</v>
      </c>
      <c r="B275" s="36" t="s">
        <v>811</v>
      </c>
      <c r="C275" s="36">
        <v>2019</v>
      </c>
      <c r="D275" s="36" t="s">
        <v>44</v>
      </c>
      <c r="E275" s="166">
        <v>3496.8</v>
      </c>
    </row>
    <row r="276" spans="1:5" ht="13.5" customHeight="1">
      <c r="A276" s="36">
        <v>12</v>
      </c>
      <c r="B276" s="36" t="s">
        <v>982</v>
      </c>
      <c r="C276" s="36">
        <v>2020</v>
      </c>
      <c r="D276" s="36" t="s">
        <v>44</v>
      </c>
      <c r="E276" s="166">
        <v>221910.18</v>
      </c>
    </row>
    <row r="277" spans="1:5" ht="13.5">
      <c r="A277" s="36">
        <v>13</v>
      </c>
      <c r="B277" s="36" t="s">
        <v>812</v>
      </c>
      <c r="C277" s="36">
        <v>2020</v>
      </c>
      <c r="D277" s="36" t="s">
        <v>44</v>
      </c>
      <c r="E277" s="166">
        <v>2111</v>
      </c>
    </row>
    <row r="278" spans="1:5" ht="13.5">
      <c r="A278" s="36">
        <v>14</v>
      </c>
      <c r="B278" s="36" t="s">
        <v>935</v>
      </c>
      <c r="C278" s="36">
        <v>2020</v>
      </c>
      <c r="D278" s="36" t="s">
        <v>44</v>
      </c>
      <c r="E278" s="166">
        <v>3119</v>
      </c>
    </row>
    <row r="279" spans="1:6" ht="27">
      <c r="A279" s="36"/>
      <c r="B279" s="36" t="s">
        <v>980</v>
      </c>
      <c r="C279" s="36">
        <v>2021</v>
      </c>
      <c r="D279" s="36" t="s">
        <v>44</v>
      </c>
      <c r="E279" s="198">
        <v>2399.99</v>
      </c>
      <c r="F279" s="31" t="s">
        <v>1068</v>
      </c>
    </row>
    <row r="280" spans="1:5" ht="13.5">
      <c r="A280" s="36"/>
      <c r="B280" s="168" t="s">
        <v>981</v>
      </c>
      <c r="C280" s="168">
        <v>2022</v>
      </c>
      <c r="D280" s="168" t="s">
        <v>44</v>
      </c>
      <c r="E280" s="329">
        <v>1999</v>
      </c>
    </row>
    <row r="281" spans="1:6" ht="13.5">
      <c r="A281" s="36"/>
      <c r="B281" s="199" t="s">
        <v>51</v>
      </c>
      <c r="C281" s="36"/>
      <c r="D281" s="195"/>
      <c r="E281" s="171">
        <f>SUM(E265:E280)</f>
        <v>252131.40999999997</v>
      </c>
      <c r="F281" s="171">
        <f>E281-E282</f>
        <v>240718.61</v>
      </c>
    </row>
    <row r="282" spans="1:6" ht="19.5">
      <c r="A282" s="185"/>
      <c r="B282" s="186"/>
      <c r="C282" s="185"/>
      <c r="D282" s="185"/>
      <c r="E282" s="169">
        <f>SUM(E265:E270)+E273+E280</f>
        <v>11412.8</v>
      </c>
      <c r="F282" s="176" t="s">
        <v>1049</v>
      </c>
    </row>
    <row r="283" spans="1:6" ht="19.5">
      <c r="A283" s="185"/>
      <c r="B283" s="186"/>
      <c r="C283" s="185"/>
      <c r="D283" s="185"/>
      <c r="E283" s="200"/>
      <c r="F283" s="173"/>
    </row>
    <row r="284" spans="1:5" ht="24" customHeight="1">
      <c r="A284" s="636" t="s">
        <v>813</v>
      </c>
      <c r="B284" s="637"/>
      <c r="C284" s="637"/>
      <c r="D284" s="637"/>
      <c r="E284" s="637"/>
    </row>
    <row r="285" spans="1:5" ht="13.5" customHeight="1">
      <c r="A285" s="669" t="s">
        <v>1428</v>
      </c>
      <c r="B285" s="669"/>
      <c r="C285" s="669"/>
      <c r="D285" s="669"/>
      <c r="E285" s="669"/>
    </row>
    <row r="286" spans="1:5" ht="60" customHeight="1" thickBot="1">
      <c r="A286" s="201" t="s">
        <v>50</v>
      </c>
      <c r="B286" s="202" t="s">
        <v>52</v>
      </c>
      <c r="C286" s="202" t="s">
        <v>53</v>
      </c>
      <c r="D286" s="203" t="s">
        <v>30</v>
      </c>
      <c r="E286" s="204" t="s">
        <v>46</v>
      </c>
    </row>
    <row r="287" spans="1:6" ht="13.5">
      <c r="A287" s="205">
        <v>1</v>
      </c>
      <c r="B287" s="330" t="s">
        <v>393</v>
      </c>
      <c r="C287" s="330">
        <v>2018</v>
      </c>
      <c r="D287" s="330" t="s">
        <v>44</v>
      </c>
      <c r="E287" s="331">
        <v>1049</v>
      </c>
      <c r="F287" s="32"/>
    </row>
    <row r="288" spans="1:6" ht="14.25" customHeight="1">
      <c r="A288" s="205"/>
      <c r="B288" s="208" t="s">
        <v>51</v>
      </c>
      <c r="C288" s="206"/>
      <c r="D288" s="206"/>
      <c r="E288" s="169">
        <f>SUM(E287:E287)</f>
        <v>1049</v>
      </c>
      <c r="F288" s="176" t="s">
        <v>1049</v>
      </c>
    </row>
    <row r="289" spans="1:5" ht="14.25" customHeight="1" thickBot="1">
      <c r="A289" s="670" t="s">
        <v>1429</v>
      </c>
      <c r="B289" s="671"/>
      <c r="C289" s="671"/>
      <c r="D289" s="671"/>
      <c r="E289" s="672"/>
    </row>
    <row r="290" spans="1:5" ht="60" customHeight="1" thickBot="1">
      <c r="A290" s="209"/>
      <c r="B290" s="210" t="s">
        <v>54</v>
      </c>
      <c r="C290" s="210" t="s">
        <v>53</v>
      </c>
      <c r="D290" s="211" t="s">
        <v>30</v>
      </c>
      <c r="E290" s="212" t="s">
        <v>46</v>
      </c>
    </row>
    <row r="291" spans="1:5" ht="13.5">
      <c r="A291" s="213">
        <v>1</v>
      </c>
      <c r="B291" s="196" t="s">
        <v>814</v>
      </c>
      <c r="C291" s="196">
        <v>2014</v>
      </c>
      <c r="D291" s="196" t="s">
        <v>44</v>
      </c>
      <c r="E291" s="197">
        <v>2208</v>
      </c>
    </row>
    <row r="292" spans="1:5" ht="13.5">
      <c r="A292" s="206">
        <v>2</v>
      </c>
      <c r="B292" s="196" t="s">
        <v>814</v>
      </c>
      <c r="C292" s="196">
        <v>2016</v>
      </c>
      <c r="D292" s="196" t="s">
        <v>44</v>
      </c>
      <c r="E292" s="197">
        <v>2405</v>
      </c>
    </row>
    <row r="293" spans="1:5" ht="13.5">
      <c r="A293" s="213">
        <v>3</v>
      </c>
      <c r="B293" s="206" t="s">
        <v>390</v>
      </c>
      <c r="C293" s="206">
        <v>2017</v>
      </c>
      <c r="D293" s="206" t="s">
        <v>44</v>
      </c>
      <c r="E293" s="207">
        <v>2128.99</v>
      </c>
    </row>
    <row r="294" spans="1:5" ht="13.5">
      <c r="A294" s="206">
        <v>4</v>
      </c>
      <c r="B294" s="206" t="s">
        <v>815</v>
      </c>
      <c r="C294" s="206">
        <v>2017</v>
      </c>
      <c r="D294" s="206" t="s">
        <v>44</v>
      </c>
      <c r="E294" s="207">
        <v>2759</v>
      </c>
    </row>
    <row r="295" spans="1:5" ht="13.5">
      <c r="A295" s="213">
        <v>5</v>
      </c>
      <c r="B295" s="330" t="s">
        <v>816</v>
      </c>
      <c r="C295" s="330">
        <v>2017</v>
      </c>
      <c r="D295" s="330" t="s">
        <v>44</v>
      </c>
      <c r="E295" s="331">
        <v>999</v>
      </c>
    </row>
    <row r="296" spans="1:5" ht="13.5">
      <c r="A296" s="206">
        <v>6</v>
      </c>
      <c r="B296" s="330" t="s">
        <v>817</v>
      </c>
      <c r="C296" s="330">
        <v>2017</v>
      </c>
      <c r="D296" s="330" t="s">
        <v>44</v>
      </c>
      <c r="E296" s="331">
        <v>1499</v>
      </c>
    </row>
    <row r="297" spans="1:5" ht="13.5">
      <c r="A297" s="213">
        <v>7</v>
      </c>
      <c r="B297" s="330" t="s">
        <v>818</v>
      </c>
      <c r="C297" s="330">
        <v>2017</v>
      </c>
      <c r="D297" s="330" t="s">
        <v>44</v>
      </c>
      <c r="E297" s="331">
        <v>452</v>
      </c>
    </row>
    <row r="298" spans="1:5" ht="13.5">
      <c r="A298" s="206">
        <v>8</v>
      </c>
      <c r="B298" s="206" t="s">
        <v>390</v>
      </c>
      <c r="C298" s="206">
        <v>2018</v>
      </c>
      <c r="D298" s="206" t="s">
        <v>44</v>
      </c>
      <c r="E298" s="207">
        <v>3951</v>
      </c>
    </row>
    <row r="299" spans="1:5" ht="13.5">
      <c r="A299" s="213">
        <v>9</v>
      </c>
      <c r="B299" s="330" t="s">
        <v>587</v>
      </c>
      <c r="C299" s="330">
        <v>2019</v>
      </c>
      <c r="D299" s="330" t="s">
        <v>44</v>
      </c>
      <c r="E299" s="331">
        <v>1487</v>
      </c>
    </row>
    <row r="300" spans="1:5" ht="13.5">
      <c r="A300" s="206">
        <v>10</v>
      </c>
      <c r="B300" s="206" t="s">
        <v>389</v>
      </c>
      <c r="C300" s="206">
        <v>2019</v>
      </c>
      <c r="D300" s="206" t="s">
        <v>44</v>
      </c>
      <c r="E300" s="207">
        <v>2788</v>
      </c>
    </row>
    <row r="301" spans="1:5" ht="13.5">
      <c r="A301" s="213">
        <v>11</v>
      </c>
      <c r="B301" s="206" t="s">
        <v>389</v>
      </c>
      <c r="C301" s="206">
        <v>2021</v>
      </c>
      <c r="D301" s="206" t="s">
        <v>359</v>
      </c>
      <c r="E301" s="207">
        <v>3349</v>
      </c>
    </row>
    <row r="302" spans="1:6" ht="13.5">
      <c r="A302" s="206"/>
      <c r="B302" s="199" t="s">
        <v>51</v>
      </c>
      <c r="C302" s="206"/>
      <c r="D302" s="206"/>
      <c r="E302" s="171">
        <f>SUM(E291:E301)</f>
        <v>24025.989999999998</v>
      </c>
      <c r="F302" s="171">
        <f>E302-E303</f>
        <v>14975.989999999998</v>
      </c>
    </row>
    <row r="303" spans="1:6" s="41" customFormat="1" ht="13.5">
      <c r="A303" s="214"/>
      <c r="B303" s="215"/>
      <c r="C303" s="214"/>
      <c r="D303" s="214"/>
      <c r="E303" s="169">
        <f>SUM(E291:E292)+SUM(E295:E297)+E299</f>
        <v>9050</v>
      </c>
      <c r="F303" s="176" t="s">
        <v>1049</v>
      </c>
    </row>
    <row r="304" spans="1:5" ht="13.5">
      <c r="A304" s="216"/>
      <c r="B304" s="216"/>
      <c r="C304" s="216"/>
      <c r="D304" s="216"/>
      <c r="E304" s="217"/>
    </row>
    <row r="305" spans="1:6" ht="19.5" customHeight="1" thickBot="1">
      <c r="A305" s="636" t="s">
        <v>959</v>
      </c>
      <c r="B305" s="637"/>
      <c r="C305" s="637"/>
      <c r="D305" s="637"/>
      <c r="E305" s="637"/>
      <c r="F305" s="637"/>
    </row>
    <row r="306" spans="1:6" ht="13.5" thickBot="1">
      <c r="A306" s="673" t="s">
        <v>1432</v>
      </c>
      <c r="B306" s="624"/>
      <c r="C306" s="624"/>
      <c r="D306" s="624"/>
      <c r="E306" s="624"/>
      <c r="F306" s="674"/>
    </row>
    <row r="307" spans="1:6" ht="64.5" customHeight="1" thickBot="1">
      <c r="A307" s="218" t="s">
        <v>50</v>
      </c>
      <c r="B307" s="212" t="s">
        <v>52</v>
      </c>
      <c r="C307" s="210" t="s">
        <v>53</v>
      </c>
      <c r="D307" s="211" t="s">
        <v>30</v>
      </c>
      <c r="E307" s="212" t="s">
        <v>874</v>
      </c>
      <c r="F307" s="212" t="s">
        <v>960</v>
      </c>
    </row>
    <row r="308" spans="1:6" ht="24" customHeight="1">
      <c r="A308" s="53">
        <v>1</v>
      </c>
      <c r="B308" s="53" t="s">
        <v>373</v>
      </c>
      <c r="C308" s="53">
        <v>2015</v>
      </c>
      <c r="D308" s="53" t="s">
        <v>45</v>
      </c>
      <c r="E308" s="219">
        <v>6658.05</v>
      </c>
      <c r="F308" s="219">
        <v>6658.05</v>
      </c>
    </row>
    <row r="309" spans="1:6" s="220" customFormat="1" ht="24" customHeight="1">
      <c r="A309" s="53">
        <v>2</v>
      </c>
      <c r="B309" s="53" t="s">
        <v>758</v>
      </c>
      <c r="C309" s="53">
        <v>2016</v>
      </c>
      <c r="D309" s="53" t="s">
        <v>875</v>
      </c>
      <c r="E309" s="219">
        <v>3690</v>
      </c>
      <c r="F309" s="219">
        <f>E309-E309*40%</f>
        <v>2214</v>
      </c>
    </row>
    <row r="310" spans="1:6" s="220" customFormat="1" ht="24" customHeight="1">
      <c r="A310" s="53">
        <v>3</v>
      </c>
      <c r="B310" s="53" t="s">
        <v>759</v>
      </c>
      <c r="C310" s="53">
        <v>2017</v>
      </c>
      <c r="D310" s="53" t="s">
        <v>875</v>
      </c>
      <c r="E310" s="219">
        <v>6150</v>
      </c>
      <c r="F310" s="219">
        <f aca="true" t="shared" si="0" ref="F310:F348">E310-E310*40%</f>
        <v>3690</v>
      </c>
    </row>
    <row r="311" spans="1:7" s="220" customFormat="1" ht="24" customHeight="1">
      <c r="A311" s="53">
        <v>4</v>
      </c>
      <c r="B311" s="196" t="s">
        <v>478</v>
      </c>
      <c r="C311" s="196">
        <v>2018</v>
      </c>
      <c r="D311" s="196" t="s">
        <v>875</v>
      </c>
      <c r="E311" s="197">
        <v>1045.59</v>
      </c>
      <c r="F311" s="197">
        <f t="shared" si="0"/>
        <v>627.3539999999999</v>
      </c>
      <c r="G311" s="8" t="s">
        <v>983</v>
      </c>
    </row>
    <row r="312" spans="1:7" s="220" customFormat="1" ht="24" customHeight="1">
      <c r="A312" s="53">
        <v>5</v>
      </c>
      <c r="B312" s="196" t="s">
        <v>479</v>
      </c>
      <c r="C312" s="196">
        <v>2018</v>
      </c>
      <c r="D312" s="196" t="s">
        <v>875</v>
      </c>
      <c r="E312" s="197">
        <v>2581.2</v>
      </c>
      <c r="F312" s="197">
        <f t="shared" si="0"/>
        <v>1548.7199999999998</v>
      </c>
      <c r="G312" s="8" t="s">
        <v>983</v>
      </c>
    </row>
    <row r="313" spans="1:7" s="220" customFormat="1" ht="24" customHeight="1">
      <c r="A313" s="53">
        <v>6</v>
      </c>
      <c r="B313" s="196" t="s">
        <v>661</v>
      </c>
      <c r="C313" s="196">
        <v>2018</v>
      </c>
      <c r="D313" s="196" t="s">
        <v>875</v>
      </c>
      <c r="E313" s="197">
        <v>1331</v>
      </c>
      <c r="F313" s="197">
        <f t="shared" si="0"/>
        <v>798.6</v>
      </c>
      <c r="G313" s="8" t="s">
        <v>983</v>
      </c>
    </row>
    <row r="314" spans="1:6" s="220" customFormat="1" ht="24" customHeight="1">
      <c r="A314" s="53">
        <v>7</v>
      </c>
      <c r="B314" s="196" t="s">
        <v>480</v>
      </c>
      <c r="C314" s="196">
        <v>2018</v>
      </c>
      <c r="D314" s="196" t="s">
        <v>875</v>
      </c>
      <c r="E314" s="197">
        <v>600</v>
      </c>
      <c r="F314" s="197">
        <f t="shared" si="0"/>
        <v>360</v>
      </c>
    </row>
    <row r="315" spans="1:6" s="220" customFormat="1" ht="24" customHeight="1">
      <c r="A315" s="53">
        <v>8</v>
      </c>
      <c r="B315" s="222" t="s">
        <v>876</v>
      </c>
      <c r="C315" s="196">
        <v>2018</v>
      </c>
      <c r="D315" s="196" t="s">
        <v>875</v>
      </c>
      <c r="E315" s="197">
        <v>23920</v>
      </c>
      <c r="F315" s="197">
        <f t="shared" si="0"/>
        <v>14352</v>
      </c>
    </row>
    <row r="316" spans="1:6" s="220" customFormat="1" ht="24" customHeight="1">
      <c r="A316" s="53">
        <v>9</v>
      </c>
      <c r="B316" s="222" t="s">
        <v>877</v>
      </c>
      <c r="C316" s="196">
        <v>2018</v>
      </c>
      <c r="D316" s="196" t="s">
        <v>875</v>
      </c>
      <c r="E316" s="197">
        <v>7311</v>
      </c>
      <c r="F316" s="197">
        <f t="shared" si="0"/>
        <v>4386.6</v>
      </c>
    </row>
    <row r="317" spans="1:6" s="220" customFormat="1" ht="24" customHeight="1">
      <c r="A317" s="53">
        <v>10</v>
      </c>
      <c r="B317" s="222" t="s">
        <v>878</v>
      </c>
      <c r="C317" s="196">
        <v>2018</v>
      </c>
      <c r="D317" s="196" t="s">
        <v>875</v>
      </c>
      <c r="E317" s="197">
        <v>21588</v>
      </c>
      <c r="F317" s="197">
        <f t="shared" si="0"/>
        <v>12952.8</v>
      </c>
    </row>
    <row r="318" spans="1:6" s="220" customFormat="1" ht="24" customHeight="1">
      <c r="A318" s="53">
        <v>11</v>
      </c>
      <c r="B318" s="222" t="s">
        <v>879</v>
      </c>
      <c r="C318" s="196">
        <v>2018</v>
      </c>
      <c r="D318" s="196" t="s">
        <v>875</v>
      </c>
      <c r="E318" s="197">
        <v>33540</v>
      </c>
      <c r="F318" s="197">
        <f t="shared" si="0"/>
        <v>20124</v>
      </c>
    </row>
    <row r="319" spans="1:6" s="220" customFormat="1" ht="24" customHeight="1">
      <c r="A319" s="53">
        <v>12</v>
      </c>
      <c r="B319" s="196" t="s">
        <v>880</v>
      </c>
      <c r="C319" s="196">
        <v>2018</v>
      </c>
      <c r="D319" s="196" t="s">
        <v>875</v>
      </c>
      <c r="E319" s="197">
        <v>4481.01</v>
      </c>
      <c r="F319" s="197">
        <f t="shared" si="0"/>
        <v>2688.6059999999998</v>
      </c>
    </row>
    <row r="320" spans="1:7" s="220" customFormat="1" ht="24" customHeight="1">
      <c r="A320" s="53">
        <v>13</v>
      </c>
      <c r="B320" s="222" t="s">
        <v>481</v>
      </c>
      <c r="C320" s="196">
        <v>2018</v>
      </c>
      <c r="D320" s="196" t="s">
        <v>875</v>
      </c>
      <c r="E320" s="197">
        <v>366.54</v>
      </c>
      <c r="F320" s="197">
        <f t="shared" si="0"/>
        <v>219.924</v>
      </c>
      <c r="G320" s="8" t="s">
        <v>983</v>
      </c>
    </row>
    <row r="321" spans="1:7" s="220" customFormat="1" ht="24" customHeight="1">
      <c r="A321" s="53">
        <v>14</v>
      </c>
      <c r="B321" s="222" t="s">
        <v>482</v>
      </c>
      <c r="C321" s="196">
        <v>2018</v>
      </c>
      <c r="D321" s="196" t="s">
        <v>875</v>
      </c>
      <c r="E321" s="197">
        <v>630</v>
      </c>
      <c r="F321" s="197">
        <f t="shared" si="0"/>
        <v>378</v>
      </c>
      <c r="G321" s="8"/>
    </row>
    <row r="322" spans="1:6" s="220" customFormat="1" ht="24" customHeight="1">
      <c r="A322" s="53">
        <v>15</v>
      </c>
      <c r="B322" s="222" t="s">
        <v>881</v>
      </c>
      <c r="C322" s="196">
        <v>2018</v>
      </c>
      <c r="D322" s="196" t="s">
        <v>875</v>
      </c>
      <c r="E322" s="197">
        <v>3597.75</v>
      </c>
      <c r="F322" s="197">
        <f t="shared" si="0"/>
        <v>2158.6499999999996</v>
      </c>
    </row>
    <row r="323" spans="1:7" s="220" customFormat="1" ht="24" customHeight="1">
      <c r="A323" s="53">
        <v>16</v>
      </c>
      <c r="B323" s="222" t="s">
        <v>483</v>
      </c>
      <c r="C323" s="196">
        <v>2018</v>
      </c>
      <c r="D323" s="196" t="s">
        <v>875</v>
      </c>
      <c r="E323" s="197">
        <v>1286.58</v>
      </c>
      <c r="F323" s="197">
        <f t="shared" si="0"/>
        <v>771.948</v>
      </c>
      <c r="G323" s="8"/>
    </row>
    <row r="324" spans="1:6" s="220" customFormat="1" ht="24" customHeight="1">
      <c r="A324" s="53">
        <v>17</v>
      </c>
      <c r="B324" s="222" t="s">
        <v>882</v>
      </c>
      <c r="C324" s="196">
        <v>2018</v>
      </c>
      <c r="D324" s="196" t="s">
        <v>875</v>
      </c>
      <c r="E324" s="197">
        <v>2250.9</v>
      </c>
      <c r="F324" s="197">
        <f t="shared" si="0"/>
        <v>1350.54</v>
      </c>
    </row>
    <row r="325" spans="1:6" s="220" customFormat="1" ht="24" customHeight="1">
      <c r="A325" s="53">
        <v>18</v>
      </c>
      <c r="B325" s="222" t="s">
        <v>883</v>
      </c>
      <c r="C325" s="196">
        <v>2018</v>
      </c>
      <c r="D325" s="196" t="s">
        <v>875</v>
      </c>
      <c r="E325" s="197">
        <v>9715.77</v>
      </c>
      <c r="F325" s="197">
        <f t="shared" si="0"/>
        <v>5829.4619999999995</v>
      </c>
    </row>
    <row r="326" spans="1:6" s="220" customFormat="1" ht="24" customHeight="1">
      <c r="A326" s="53">
        <v>19</v>
      </c>
      <c r="B326" s="222" t="s">
        <v>884</v>
      </c>
      <c r="C326" s="196">
        <v>2018</v>
      </c>
      <c r="D326" s="196" t="s">
        <v>875</v>
      </c>
      <c r="E326" s="197">
        <v>37904</v>
      </c>
      <c r="F326" s="197">
        <f t="shared" si="0"/>
        <v>22742.4</v>
      </c>
    </row>
    <row r="327" spans="1:6" s="220" customFormat="1" ht="24" customHeight="1">
      <c r="A327" s="53">
        <v>20</v>
      </c>
      <c r="B327" s="221" t="s">
        <v>484</v>
      </c>
      <c r="C327" s="53">
        <v>2018</v>
      </c>
      <c r="D327" s="53" t="s">
        <v>45</v>
      </c>
      <c r="E327" s="219">
        <v>9732.06</v>
      </c>
      <c r="F327" s="219">
        <f t="shared" si="0"/>
        <v>5839.235999999999</v>
      </c>
    </row>
    <row r="328" spans="1:6" s="220" customFormat="1" ht="24" customHeight="1">
      <c r="A328" s="53">
        <v>21</v>
      </c>
      <c r="B328" s="221" t="s">
        <v>485</v>
      </c>
      <c r="C328" s="53">
        <v>2018</v>
      </c>
      <c r="D328" s="53" t="s">
        <v>45</v>
      </c>
      <c r="E328" s="219">
        <v>9996</v>
      </c>
      <c r="F328" s="219">
        <f t="shared" si="0"/>
        <v>5997.6</v>
      </c>
    </row>
    <row r="329" spans="1:6" s="220" customFormat="1" ht="24" customHeight="1">
      <c r="A329" s="53">
        <v>22</v>
      </c>
      <c r="B329" s="222" t="s">
        <v>885</v>
      </c>
      <c r="C329" s="224">
        <v>2018</v>
      </c>
      <c r="D329" s="196" t="s">
        <v>875</v>
      </c>
      <c r="E329" s="197">
        <v>31433.88</v>
      </c>
      <c r="F329" s="197">
        <f t="shared" si="0"/>
        <v>18860.328</v>
      </c>
    </row>
    <row r="330" spans="1:6" s="220" customFormat="1" ht="24" customHeight="1">
      <c r="A330" s="53">
        <v>23</v>
      </c>
      <c r="B330" s="222" t="s">
        <v>886</v>
      </c>
      <c r="C330" s="224">
        <v>2018</v>
      </c>
      <c r="D330" s="196" t="s">
        <v>875</v>
      </c>
      <c r="E330" s="197">
        <v>4086.06</v>
      </c>
      <c r="F330" s="197">
        <f t="shared" si="0"/>
        <v>2451.636</v>
      </c>
    </row>
    <row r="331" spans="1:6" s="220" customFormat="1" ht="24" customHeight="1">
      <c r="A331" s="53">
        <v>24</v>
      </c>
      <c r="B331" s="222" t="s">
        <v>662</v>
      </c>
      <c r="C331" s="224">
        <v>2018</v>
      </c>
      <c r="D331" s="196" t="s">
        <v>875</v>
      </c>
      <c r="E331" s="197">
        <v>2102.07</v>
      </c>
      <c r="F331" s="197">
        <f t="shared" si="0"/>
        <v>1261.2420000000002</v>
      </c>
    </row>
    <row r="332" spans="1:6" s="220" customFormat="1" ht="24" customHeight="1">
      <c r="A332" s="53">
        <v>25</v>
      </c>
      <c r="B332" s="222" t="s">
        <v>887</v>
      </c>
      <c r="C332" s="224">
        <v>2018</v>
      </c>
      <c r="D332" s="196" t="s">
        <v>875</v>
      </c>
      <c r="E332" s="197">
        <v>11466.06</v>
      </c>
      <c r="F332" s="197">
        <f t="shared" si="0"/>
        <v>6879.6359999999995</v>
      </c>
    </row>
    <row r="333" spans="1:8" s="220" customFormat="1" ht="24" customHeight="1">
      <c r="A333" s="53">
        <v>26</v>
      </c>
      <c r="B333" s="222" t="s">
        <v>888</v>
      </c>
      <c r="C333" s="224">
        <v>2018</v>
      </c>
      <c r="D333" s="196" t="s">
        <v>875</v>
      </c>
      <c r="E333" s="197">
        <v>3552.24</v>
      </c>
      <c r="F333" s="197">
        <f t="shared" si="0"/>
        <v>2131.344</v>
      </c>
      <c r="G333" s="8" t="s">
        <v>983</v>
      </c>
      <c r="H333" s="225" t="s">
        <v>984</v>
      </c>
    </row>
    <row r="334" spans="1:8" s="220" customFormat="1" ht="24" customHeight="1">
      <c r="A334" s="53">
        <v>27</v>
      </c>
      <c r="B334" s="222" t="s">
        <v>889</v>
      </c>
      <c r="C334" s="224">
        <v>2018</v>
      </c>
      <c r="D334" s="196" t="s">
        <v>875</v>
      </c>
      <c r="E334" s="197">
        <v>17357.76</v>
      </c>
      <c r="F334" s="197">
        <f t="shared" si="0"/>
        <v>10414.655999999999</v>
      </c>
      <c r="G334" s="8" t="s">
        <v>983</v>
      </c>
      <c r="H334" s="225" t="s">
        <v>985</v>
      </c>
    </row>
    <row r="335" spans="1:8" s="220" customFormat="1" ht="24" customHeight="1">
      <c r="A335" s="53">
        <v>28</v>
      </c>
      <c r="B335" s="222" t="s">
        <v>890</v>
      </c>
      <c r="C335" s="224">
        <v>2018</v>
      </c>
      <c r="D335" s="196" t="s">
        <v>875</v>
      </c>
      <c r="E335" s="197">
        <v>1886.82</v>
      </c>
      <c r="F335" s="197">
        <f t="shared" si="0"/>
        <v>1132.0919999999999</v>
      </c>
      <c r="G335" s="8" t="s">
        <v>983</v>
      </c>
      <c r="H335" s="225" t="s">
        <v>984</v>
      </c>
    </row>
    <row r="336" spans="1:8" s="220" customFormat="1" ht="24" customHeight="1">
      <c r="A336" s="53">
        <v>29</v>
      </c>
      <c r="B336" s="222" t="s">
        <v>891</v>
      </c>
      <c r="C336" s="224">
        <v>2018</v>
      </c>
      <c r="D336" s="196" t="s">
        <v>875</v>
      </c>
      <c r="E336" s="197">
        <v>1985.22</v>
      </c>
      <c r="F336" s="197">
        <f t="shared" si="0"/>
        <v>1191.132</v>
      </c>
      <c r="G336" s="8" t="s">
        <v>983</v>
      </c>
      <c r="H336" s="225" t="s">
        <v>984</v>
      </c>
    </row>
    <row r="337" spans="1:8" s="220" customFormat="1" ht="24" customHeight="1">
      <c r="A337" s="53">
        <v>30</v>
      </c>
      <c r="B337" s="222" t="s">
        <v>892</v>
      </c>
      <c r="C337" s="224">
        <v>2018</v>
      </c>
      <c r="D337" s="196" t="s">
        <v>875</v>
      </c>
      <c r="E337" s="197">
        <v>1001.22</v>
      </c>
      <c r="F337" s="197">
        <f t="shared" si="0"/>
        <v>600.732</v>
      </c>
      <c r="G337" s="8" t="s">
        <v>983</v>
      </c>
      <c r="H337" s="225" t="s">
        <v>984</v>
      </c>
    </row>
    <row r="338" spans="1:7" s="220" customFormat="1" ht="24" customHeight="1">
      <c r="A338" s="53">
        <v>31</v>
      </c>
      <c r="B338" s="222" t="s">
        <v>587</v>
      </c>
      <c r="C338" s="224">
        <v>2018</v>
      </c>
      <c r="D338" s="196" t="s">
        <v>875</v>
      </c>
      <c r="E338" s="197">
        <v>950.07</v>
      </c>
      <c r="F338" s="197">
        <f t="shared" si="0"/>
        <v>570.042</v>
      </c>
      <c r="G338" s="8" t="s">
        <v>983</v>
      </c>
    </row>
    <row r="339" spans="1:7" s="220" customFormat="1" ht="24" customHeight="1">
      <c r="A339" s="53">
        <v>32</v>
      </c>
      <c r="B339" s="222" t="s">
        <v>663</v>
      </c>
      <c r="C339" s="224">
        <v>2018</v>
      </c>
      <c r="D339" s="196" t="s">
        <v>875</v>
      </c>
      <c r="E339" s="197">
        <v>1106</v>
      </c>
      <c r="F339" s="197">
        <f t="shared" si="0"/>
        <v>663.5999999999999</v>
      </c>
      <c r="G339" s="8" t="s">
        <v>983</v>
      </c>
    </row>
    <row r="340" spans="1:6" s="220" customFormat="1" ht="24" customHeight="1">
      <c r="A340" s="53">
        <v>33</v>
      </c>
      <c r="B340" s="222" t="s">
        <v>664</v>
      </c>
      <c r="C340" s="224">
        <v>2018</v>
      </c>
      <c r="D340" s="196" t="s">
        <v>875</v>
      </c>
      <c r="E340" s="197">
        <v>12591.6</v>
      </c>
      <c r="F340" s="197">
        <f t="shared" si="0"/>
        <v>7554.96</v>
      </c>
    </row>
    <row r="341" spans="1:6" s="220" customFormat="1" ht="24" customHeight="1">
      <c r="A341" s="53">
        <v>34</v>
      </c>
      <c r="B341" s="222" t="s">
        <v>893</v>
      </c>
      <c r="C341" s="224">
        <v>2018</v>
      </c>
      <c r="D341" s="196" t="s">
        <v>875</v>
      </c>
      <c r="E341" s="197">
        <v>5999.99</v>
      </c>
      <c r="F341" s="197">
        <f t="shared" si="0"/>
        <v>3599.9939999999997</v>
      </c>
    </row>
    <row r="342" spans="1:6" s="220" customFormat="1" ht="24" customHeight="1">
      <c r="A342" s="53">
        <v>35</v>
      </c>
      <c r="B342" s="221" t="s">
        <v>665</v>
      </c>
      <c r="C342" s="223">
        <v>2018</v>
      </c>
      <c r="D342" s="53" t="s">
        <v>875</v>
      </c>
      <c r="E342" s="219">
        <v>8000.01</v>
      </c>
      <c r="F342" s="219">
        <f t="shared" si="0"/>
        <v>4800.005999999999</v>
      </c>
    </row>
    <row r="343" spans="1:6" s="220" customFormat="1" ht="24" customHeight="1">
      <c r="A343" s="53">
        <v>36</v>
      </c>
      <c r="B343" s="221" t="s">
        <v>894</v>
      </c>
      <c r="C343" s="223">
        <v>2018</v>
      </c>
      <c r="D343" s="53" t="s">
        <v>875</v>
      </c>
      <c r="E343" s="219">
        <v>15000</v>
      </c>
      <c r="F343" s="219">
        <f t="shared" si="0"/>
        <v>9000</v>
      </c>
    </row>
    <row r="344" spans="1:8" s="220" customFormat="1" ht="24" customHeight="1">
      <c r="A344" s="53">
        <v>37</v>
      </c>
      <c r="B344" s="222" t="s">
        <v>895</v>
      </c>
      <c r="C344" s="224">
        <v>2018</v>
      </c>
      <c r="D344" s="196" t="s">
        <v>875</v>
      </c>
      <c r="E344" s="197">
        <v>2999.97</v>
      </c>
      <c r="F344" s="197">
        <f t="shared" si="0"/>
        <v>1799.9819999999997</v>
      </c>
      <c r="G344" s="8" t="s">
        <v>983</v>
      </c>
      <c r="H344" s="225" t="s">
        <v>986</v>
      </c>
    </row>
    <row r="345" spans="1:6" s="220" customFormat="1" ht="24" customHeight="1">
      <c r="A345" s="53">
        <v>38</v>
      </c>
      <c r="B345" s="222" t="s">
        <v>116</v>
      </c>
      <c r="C345" s="224">
        <v>2019</v>
      </c>
      <c r="D345" s="228" t="s">
        <v>875</v>
      </c>
      <c r="E345" s="229">
        <v>1927.96</v>
      </c>
      <c r="F345" s="197">
        <f t="shared" si="0"/>
        <v>1156.7759999999998</v>
      </c>
    </row>
    <row r="346" spans="1:7" s="220" customFormat="1" ht="24" customHeight="1">
      <c r="A346" s="53">
        <v>39</v>
      </c>
      <c r="B346" s="222" t="s">
        <v>760</v>
      </c>
      <c r="C346" s="224">
        <v>2019</v>
      </c>
      <c r="D346" s="228" t="s">
        <v>875</v>
      </c>
      <c r="E346" s="229">
        <v>472.04</v>
      </c>
      <c r="F346" s="197">
        <f t="shared" si="0"/>
        <v>283.224</v>
      </c>
      <c r="G346" s="8" t="s">
        <v>983</v>
      </c>
    </row>
    <row r="347" spans="1:7" s="220" customFormat="1" ht="24" customHeight="1">
      <c r="A347" s="53">
        <v>40</v>
      </c>
      <c r="B347" s="222" t="s">
        <v>761</v>
      </c>
      <c r="C347" s="196">
        <v>2019</v>
      </c>
      <c r="D347" s="196" t="s">
        <v>875</v>
      </c>
      <c r="E347" s="197">
        <v>509</v>
      </c>
      <c r="F347" s="197">
        <f t="shared" si="0"/>
        <v>305.4</v>
      </c>
      <c r="G347" s="8"/>
    </row>
    <row r="348" spans="1:6" s="220" customFormat="1" ht="24" customHeight="1">
      <c r="A348" s="53">
        <v>41</v>
      </c>
      <c r="B348" s="222" t="s">
        <v>762</v>
      </c>
      <c r="C348" s="224">
        <v>2019</v>
      </c>
      <c r="D348" s="228" t="s">
        <v>875</v>
      </c>
      <c r="E348" s="229">
        <v>3200</v>
      </c>
      <c r="F348" s="197">
        <f t="shared" si="0"/>
        <v>1920</v>
      </c>
    </row>
    <row r="349" spans="1:7" s="220" customFormat="1" ht="24" customHeight="1">
      <c r="A349" s="53">
        <v>42</v>
      </c>
      <c r="B349" s="222" t="s">
        <v>763</v>
      </c>
      <c r="C349" s="196">
        <v>2020</v>
      </c>
      <c r="D349" s="196" t="s">
        <v>45</v>
      </c>
      <c r="E349" s="197">
        <v>349</v>
      </c>
      <c r="F349" s="197">
        <v>349</v>
      </c>
      <c r="G349" s="8"/>
    </row>
    <row r="350" spans="1:6" s="220" customFormat="1" ht="24" customHeight="1">
      <c r="A350" s="53">
        <v>43</v>
      </c>
      <c r="B350" s="221" t="s">
        <v>896</v>
      </c>
      <c r="C350" s="223">
        <v>2020</v>
      </c>
      <c r="D350" s="226" t="s">
        <v>45</v>
      </c>
      <c r="E350" s="227">
        <v>33616</v>
      </c>
      <c r="F350" s="227">
        <v>33616</v>
      </c>
    </row>
    <row r="351" spans="1:6" s="220" customFormat="1" ht="24" customHeight="1">
      <c r="A351" s="53">
        <v>44</v>
      </c>
      <c r="B351" s="221" t="s">
        <v>764</v>
      </c>
      <c r="C351" s="223">
        <v>2020</v>
      </c>
      <c r="D351" s="226" t="s">
        <v>45</v>
      </c>
      <c r="E351" s="227">
        <v>3449</v>
      </c>
      <c r="F351" s="227">
        <v>3449</v>
      </c>
    </row>
    <row r="352" spans="1:6" s="220" customFormat="1" ht="24" customHeight="1">
      <c r="A352" s="53">
        <v>45</v>
      </c>
      <c r="B352" s="222" t="s">
        <v>897</v>
      </c>
      <c r="C352" s="224">
        <v>2020</v>
      </c>
      <c r="D352" s="228" t="s">
        <v>45</v>
      </c>
      <c r="E352" s="229">
        <v>9996</v>
      </c>
      <c r="F352" s="229">
        <v>9996</v>
      </c>
    </row>
    <row r="353" spans="1:6" s="220" customFormat="1" ht="24" customHeight="1">
      <c r="A353" s="53">
        <v>46</v>
      </c>
      <c r="B353" s="222" t="s">
        <v>898</v>
      </c>
      <c r="C353" s="224">
        <v>2020</v>
      </c>
      <c r="D353" s="228" t="s">
        <v>45</v>
      </c>
      <c r="E353" s="229">
        <v>6996.24</v>
      </c>
      <c r="F353" s="229">
        <v>6996.24</v>
      </c>
    </row>
    <row r="354" spans="1:6" s="220" customFormat="1" ht="24" customHeight="1">
      <c r="A354" s="53">
        <v>47</v>
      </c>
      <c r="B354" s="221" t="s">
        <v>899</v>
      </c>
      <c r="C354" s="223">
        <v>2020</v>
      </c>
      <c r="D354" s="226" t="s">
        <v>45</v>
      </c>
      <c r="E354" s="227">
        <v>20068.68</v>
      </c>
      <c r="F354" s="227">
        <v>20068.68</v>
      </c>
    </row>
    <row r="355" spans="1:6" s="220" customFormat="1" ht="24" customHeight="1">
      <c r="A355" s="53">
        <v>48</v>
      </c>
      <c r="B355" s="221" t="s">
        <v>765</v>
      </c>
      <c r="C355" s="223">
        <v>2020</v>
      </c>
      <c r="D355" s="226" t="s">
        <v>45</v>
      </c>
      <c r="E355" s="227">
        <v>8686.8</v>
      </c>
      <c r="F355" s="227">
        <v>8686.8</v>
      </c>
    </row>
    <row r="356" spans="1:6" s="220" customFormat="1" ht="24" customHeight="1">
      <c r="A356" s="53">
        <v>49</v>
      </c>
      <c r="B356" s="222" t="s">
        <v>900</v>
      </c>
      <c r="C356" s="224">
        <v>2020</v>
      </c>
      <c r="D356" s="228" t="s">
        <v>45</v>
      </c>
      <c r="E356" s="229">
        <v>35984</v>
      </c>
      <c r="F356" s="229">
        <v>35984</v>
      </c>
    </row>
    <row r="357" spans="1:6" s="220" customFormat="1" ht="24" customHeight="1">
      <c r="A357" s="53">
        <v>50</v>
      </c>
      <c r="B357" s="222" t="s">
        <v>901</v>
      </c>
      <c r="C357" s="224">
        <v>2020</v>
      </c>
      <c r="D357" s="228" t="s">
        <v>45</v>
      </c>
      <c r="E357" s="229">
        <v>10325</v>
      </c>
      <c r="F357" s="229">
        <v>10325</v>
      </c>
    </row>
    <row r="358" spans="1:6" s="220" customFormat="1" ht="24" customHeight="1">
      <c r="A358" s="53">
        <v>51</v>
      </c>
      <c r="B358" s="221" t="s">
        <v>902</v>
      </c>
      <c r="C358" s="223">
        <v>2020</v>
      </c>
      <c r="D358" s="226" t="s">
        <v>45</v>
      </c>
      <c r="E358" s="227">
        <v>18549</v>
      </c>
      <c r="F358" s="227">
        <v>18549</v>
      </c>
    </row>
    <row r="359" spans="1:6" s="220" customFormat="1" ht="24" customHeight="1">
      <c r="A359" s="53">
        <v>52</v>
      </c>
      <c r="B359" s="222" t="s">
        <v>903</v>
      </c>
      <c r="C359" s="224">
        <v>2020</v>
      </c>
      <c r="D359" s="228" t="s">
        <v>45</v>
      </c>
      <c r="E359" s="229">
        <v>1476</v>
      </c>
      <c r="F359" s="229">
        <v>1476</v>
      </c>
    </row>
    <row r="360" spans="1:6" s="220" customFormat="1" ht="24" customHeight="1">
      <c r="A360" s="53">
        <v>53</v>
      </c>
      <c r="B360" s="221" t="s">
        <v>904</v>
      </c>
      <c r="C360" s="223">
        <v>2020</v>
      </c>
      <c r="D360" s="226" t="s">
        <v>45</v>
      </c>
      <c r="E360" s="227">
        <v>10393.5</v>
      </c>
      <c r="F360" s="227">
        <v>10393.5</v>
      </c>
    </row>
    <row r="361" spans="1:6" s="220" customFormat="1" ht="24" customHeight="1">
      <c r="A361" s="53">
        <v>54</v>
      </c>
      <c r="B361" s="222" t="s">
        <v>905</v>
      </c>
      <c r="C361" s="224">
        <v>2020</v>
      </c>
      <c r="D361" s="228" t="s">
        <v>45</v>
      </c>
      <c r="E361" s="229">
        <v>4981.5</v>
      </c>
      <c r="F361" s="229">
        <v>4981.5</v>
      </c>
    </row>
    <row r="362" spans="1:6" s="220" customFormat="1" ht="24" customHeight="1">
      <c r="A362" s="53">
        <v>55</v>
      </c>
      <c r="B362" s="222" t="s">
        <v>906</v>
      </c>
      <c r="C362" s="224">
        <v>2020</v>
      </c>
      <c r="D362" s="228" t="s">
        <v>45</v>
      </c>
      <c r="E362" s="229">
        <v>8628.45</v>
      </c>
      <c r="F362" s="229">
        <v>8628.45</v>
      </c>
    </row>
    <row r="363" spans="1:6" s="220" customFormat="1" ht="24" customHeight="1">
      <c r="A363" s="53">
        <v>56</v>
      </c>
      <c r="B363" s="222" t="s">
        <v>907</v>
      </c>
      <c r="C363" s="224">
        <v>2021</v>
      </c>
      <c r="D363" s="228" t="s">
        <v>45</v>
      </c>
      <c r="E363" s="229">
        <v>1386.47</v>
      </c>
      <c r="F363" s="229">
        <v>1386.47</v>
      </c>
    </row>
    <row r="364" spans="1:6" s="220" customFormat="1" ht="24" customHeight="1">
      <c r="A364" s="53">
        <v>57</v>
      </c>
      <c r="B364" s="222" t="s">
        <v>908</v>
      </c>
      <c r="C364" s="224">
        <v>2021</v>
      </c>
      <c r="D364" s="228" t="s">
        <v>45</v>
      </c>
      <c r="E364" s="229">
        <v>947.45</v>
      </c>
      <c r="F364" s="229">
        <v>947.45</v>
      </c>
    </row>
    <row r="365" spans="1:7" s="220" customFormat="1" ht="24" customHeight="1">
      <c r="A365" s="53">
        <v>58</v>
      </c>
      <c r="B365" s="222" t="s">
        <v>961</v>
      </c>
      <c r="C365" s="224">
        <v>2022</v>
      </c>
      <c r="D365" s="228" t="s">
        <v>45</v>
      </c>
      <c r="E365" s="229">
        <v>1359.99</v>
      </c>
      <c r="F365" s="229">
        <v>1359.99</v>
      </c>
      <c r="G365" s="220" t="s">
        <v>1068</v>
      </c>
    </row>
    <row r="366" spans="1:6" s="220" customFormat="1" ht="24" customHeight="1">
      <c r="A366" s="53">
        <v>59</v>
      </c>
      <c r="B366" s="221" t="s">
        <v>962</v>
      </c>
      <c r="C366" s="223">
        <v>2022</v>
      </c>
      <c r="D366" s="226" t="s">
        <v>45</v>
      </c>
      <c r="E366" s="227">
        <v>4876.42</v>
      </c>
      <c r="F366" s="227">
        <v>4876.42</v>
      </c>
    </row>
    <row r="367" spans="1:6" s="220" customFormat="1" ht="24" customHeight="1">
      <c r="A367" s="53">
        <v>60</v>
      </c>
      <c r="B367" s="222" t="s">
        <v>963</v>
      </c>
      <c r="C367" s="224">
        <v>2022</v>
      </c>
      <c r="D367" s="228" t="s">
        <v>45</v>
      </c>
      <c r="E367" s="229">
        <v>1461.78</v>
      </c>
      <c r="F367" s="229">
        <v>1461.78</v>
      </c>
    </row>
    <row r="368" spans="1:6" s="220" customFormat="1" ht="24" customHeight="1">
      <c r="A368" s="53">
        <v>61</v>
      </c>
      <c r="B368" s="222" t="s">
        <v>964</v>
      </c>
      <c r="C368" s="224">
        <v>2022</v>
      </c>
      <c r="D368" s="228" t="s">
        <v>45</v>
      </c>
      <c r="E368" s="229">
        <v>899</v>
      </c>
      <c r="F368" s="229">
        <v>899</v>
      </c>
    </row>
    <row r="369" spans="1:6" s="220" customFormat="1" ht="24" customHeight="1">
      <c r="A369" s="53">
        <v>62</v>
      </c>
      <c r="B369" s="222" t="s">
        <v>965</v>
      </c>
      <c r="C369" s="224">
        <v>2022</v>
      </c>
      <c r="D369" s="228" t="s">
        <v>45</v>
      </c>
      <c r="E369" s="229">
        <v>708.99</v>
      </c>
      <c r="F369" s="229">
        <v>708.99</v>
      </c>
    </row>
    <row r="370" spans="1:6" s="220" customFormat="1" ht="24" customHeight="1">
      <c r="A370" s="53">
        <v>63</v>
      </c>
      <c r="B370" s="222" t="s">
        <v>966</v>
      </c>
      <c r="C370" s="224">
        <v>2022</v>
      </c>
      <c r="D370" s="228" t="s">
        <v>45</v>
      </c>
      <c r="E370" s="229">
        <v>1439.1</v>
      </c>
      <c r="F370" s="229">
        <v>1439.1</v>
      </c>
    </row>
    <row r="371" spans="1:7" s="39" customFormat="1" ht="17.25" customHeight="1">
      <c r="A371" s="53"/>
      <c r="B371" s="51" t="s">
        <v>51</v>
      </c>
      <c r="C371" s="53"/>
      <c r="D371" s="53"/>
      <c r="E371" s="230">
        <f>SUM(E308:E370)</f>
        <v>502581.78999999986</v>
      </c>
      <c r="F371" s="171">
        <f>SUM(F308:F370)</f>
        <v>378843.64199999993</v>
      </c>
      <c r="G371" s="521">
        <f>F371-F372</f>
        <v>137838.29199999996</v>
      </c>
    </row>
    <row r="372" spans="1:7" s="39" customFormat="1" ht="31.5" customHeight="1">
      <c r="A372" s="231"/>
      <c r="B372" s="54"/>
      <c r="C372" s="54"/>
      <c r="D372" s="54"/>
      <c r="E372" s="232"/>
      <c r="F372" s="332">
        <f>SUM(F311:F326,F329:F341,F344:F349,F352:F353,F356:F357,F359,F361:F365,F367:F370)</f>
        <v>241005.34999999998</v>
      </c>
      <c r="G372" s="176" t="s">
        <v>1049</v>
      </c>
    </row>
    <row r="373" spans="1:6" s="39" customFormat="1" ht="17.25" customHeight="1">
      <c r="A373" s="675" t="s">
        <v>766</v>
      </c>
      <c r="B373" s="676"/>
      <c r="C373" s="676"/>
      <c r="D373" s="676"/>
      <c r="E373" s="676"/>
      <c r="F373" s="677"/>
    </row>
    <row r="374" spans="1:6" ht="60" customHeight="1" thickBot="1">
      <c r="A374" s="233" t="s">
        <v>50</v>
      </c>
      <c r="B374" s="159" t="s">
        <v>54</v>
      </c>
      <c r="C374" s="159" t="s">
        <v>53</v>
      </c>
      <c r="D374" s="159" t="s">
        <v>30</v>
      </c>
      <c r="E374" s="313" t="s">
        <v>874</v>
      </c>
      <c r="F374" s="160" t="s">
        <v>960</v>
      </c>
    </row>
    <row r="375" spans="1:6" ht="13.5">
      <c r="A375" s="236">
        <v>1</v>
      </c>
      <c r="B375" s="221" t="s">
        <v>486</v>
      </c>
      <c r="C375" s="53">
        <v>2018</v>
      </c>
      <c r="D375" s="53" t="s">
        <v>875</v>
      </c>
      <c r="E375" s="219">
        <v>10035.57</v>
      </c>
      <c r="F375" s="219">
        <f>E375-E375*40%</f>
        <v>6021.342</v>
      </c>
    </row>
    <row r="376" spans="1:6" ht="13.5">
      <c r="A376" s="231">
        <v>2</v>
      </c>
      <c r="B376" s="222" t="s">
        <v>487</v>
      </c>
      <c r="C376" s="196">
        <v>2018</v>
      </c>
      <c r="D376" s="196" t="s">
        <v>875</v>
      </c>
      <c r="E376" s="197">
        <v>1488.3</v>
      </c>
      <c r="F376" s="197">
        <f aca="true" t="shared" si="1" ref="F376:F382">E376-E376*40%</f>
        <v>892.9799999999999</v>
      </c>
    </row>
    <row r="377" spans="1:7" ht="13.5">
      <c r="A377" s="231">
        <v>3</v>
      </c>
      <c r="B377" s="222" t="s">
        <v>488</v>
      </c>
      <c r="C377" s="196">
        <v>2018</v>
      </c>
      <c r="D377" s="196" t="s">
        <v>875</v>
      </c>
      <c r="E377" s="197">
        <v>476.01</v>
      </c>
      <c r="F377" s="197">
        <f t="shared" si="1"/>
        <v>285.606</v>
      </c>
      <c r="G377" s="8" t="s">
        <v>983</v>
      </c>
    </row>
    <row r="378" spans="1:7" ht="13.5">
      <c r="A378" s="231">
        <v>4</v>
      </c>
      <c r="B378" s="222" t="s">
        <v>488</v>
      </c>
      <c r="C378" s="196">
        <v>2018</v>
      </c>
      <c r="D378" s="196" t="s">
        <v>875</v>
      </c>
      <c r="E378" s="197">
        <v>366.77</v>
      </c>
      <c r="F378" s="197">
        <f t="shared" si="1"/>
        <v>220.06199999999998</v>
      </c>
      <c r="G378" s="8" t="s">
        <v>983</v>
      </c>
    </row>
    <row r="379" spans="1:7" ht="13.5">
      <c r="A379" s="231">
        <v>5</v>
      </c>
      <c r="B379" s="222" t="s">
        <v>489</v>
      </c>
      <c r="C379" s="196">
        <v>2018</v>
      </c>
      <c r="D379" s="196" t="s">
        <v>875</v>
      </c>
      <c r="E379" s="197">
        <v>701.1</v>
      </c>
      <c r="F379" s="197">
        <f t="shared" si="1"/>
        <v>420.66</v>
      </c>
      <c r="G379" s="8" t="s">
        <v>983</v>
      </c>
    </row>
    <row r="380" spans="1:6" ht="13.5">
      <c r="A380" s="231">
        <v>6</v>
      </c>
      <c r="B380" s="222" t="s">
        <v>490</v>
      </c>
      <c r="C380" s="196">
        <v>2018</v>
      </c>
      <c r="D380" s="196" t="s">
        <v>875</v>
      </c>
      <c r="E380" s="197">
        <v>1749.06</v>
      </c>
      <c r="F380" s="197">
        <f t="shared" si="1"/>
        <v>1049.436</v>
      </c>
    </row>
    <row r="381" spans="1:6" ht="13.5">
      <c r="A381" s="231">
        <v>7</v>
      </c>
      <c r="B381" s="333" t="s">
        <v>909</v>
      </c>
      <c r="C381" s="196">
        <v>2018</v>
      </c>
      <c r="D381" s="196" t="s">
        <v>875</v>
      </c>
      <c r="E381" s="197">
        <v>3517.8</v>
      </c>
      <c r="F381" s="197">
        <f t="shared" si="1"/>
        <v>2110.6800000000003</v>
      </c>
    </row>
    <row r="382" spans="1:6" ht="13.5">
      <c r="A382" s="231">
        <v>8</v>
      </c>
      <c r="B382" s="222" t="s">
        <v>510</v>
      </c>
      <c r="C382" s="196">
        <v>2018</v>
      </c>
      <c r="D382" s="196" t="s">
        <v>875</v>
      </c>
      <c r="E382" s="197">
        <v>1937.25</v>
      </c>
      <c r="F382" s="197">
        <f t="shared" si="1"/>
        <v>1162.35</v>
      </c>
    </row>
    <row r="383" spans="1:6" ht="13.5">
      <c r="A383" s="231">
        <v>9</v>
      </c>
      <c r="B383" s="333" t="s">
        <v>910</v>
      </c>
      <c r="C383" s="334">
        <v>2019</v>
      </c>
      <c r="D383" s="334" t="s">
        <v>875</v>
      </c>
      <c r="E383" s="335">
        <v>2600</v>
      </c>
      <c r="F383" s="335">
        <f>E383-E383*30%</f>
        <v>1820</v>
      </c>
    </row>
    <row r="384" spans="1:6" ht="13.5">
      <c r="A384" s="231">
        <v>10</v>
      </c>
      <c r="B384" s="333" t="s">
        <v>911</v>
      </c>
      <c r="C384" s="334">
        <v>2019</v>
      </c>
      <c r="D384" s="334" t="s">
        <v>875</v>
      </c>
      <c r="E384" s="335">
        <v>5836</v>
      </c>
      <c r="F384" s="335">
        <f>E384-E384*30%</f>
        <v>4085.2</v>
      </c>
    </row>
    <row r="385" spans="1:6" ht="13.5">
      <c r="A385" s="52">
        <v>11</v>
      </c>
      <c r="B385" s="333" t="s">
        <v>912</v>
      </c>
      <c r="C385" s="334">
        <v>2020</v>
      </c>
      <c r="D385" s="334" t="s">
        <v>45</v>
      </c>
      <c r="E385" s="335">
        <v>2148</v>
      </c>
      <c r="F385" s="335">
        <v>2148</v>
      </c>
    </row>
    <row r="386" spans="1:6" ht="13.5">
      <c r="A386" s="53">
        <v>12</v>
      </c>
      <c r="B386" s="333" t="s">
        <v>767</v>
      </c>
      <c r="C386" s="334">
        <v>2020</v>
      </c>
      <c r="D386" s="334" t="s">
        <v>45</v>
      </c>
      <c r="E386" s="335">
        <v>812.2</v>
      </c>
      <c r="F386" s="335">
        <v>812.2</v>
      </c>
    </row>
    <row r="387" spans="1:6" ht="27">
      <c r="A387" s="236">
        <v>13</v>
      </c>
      <c r="B387" s="222" t="s">
        <v>768</v>
      </c>
      <c r="C387" s="224">
        <v>2020</v>
      </c>
      <c r="D387" s="228" t="s">
        <v>45</v>
      </c>
      <c r="E387" s="336">
        <v>1099.99</v>
      </c>
      <c r="F387" s="336">
        <v>1099.99</v>
      </c>
    </row>
    <row r="388" spans="1:6" ht="13.5">
      <c r="A388" s="231">
        <v>14</v>
      </c>
      <c r="B388" s="221" t="s">
        <v>913</v>
      </c>
      <c r="C388" s="223">
        <v>2020</v>
      </c>
      <c r="D388" s="226" t="s">
        <v>45</v>
      </c>
      <c r="E388" s="238">
        <v>7849.86</v>
      </c>
      <c r="F388" s="238">
        <v>7849.86</v>
      </c>
    </row>
    <row r="389" spans="1:6" ht="13.5">
      <c r="A389" s="231">
        <v>15</v>
      </c>
      <c r="B389" s="221" t="s">
        <v>914</v>
      </c>
      <c r="C389" s="53">
        <v>2020</v>
      </c>
      <c r="D389" s="53" t="s">
        <v>45</v>
      </c>
      <c r="E389" s="238">
        <v>15688.65</v>
      </c>
      <c r="F389" s="238">
        <v>15688.65</v>
      </c>
    </row>
    <row r="390" spans="1:6" ht="13.5">
      <c r="A390" s="231">
        <v>16</v>
      </c>
      <c r="B390" s="237" t="s">
        <v>915</v>
      </c>
      <c r="C390" s="53">
        <v>2021</v>
      </c>
      <c r="D390" s="53" t="s">
        <v>45</v>
      </c>
      <c r="E390" s="219">
        <v>74405</v>
      </c>
      <c r="F390" s="219">
        <v>74405</v>
      </c>
    </row>
    <row r="391" spans="1:7" ht="13.5">
      <c r="A391" s="53"/>
      <c r="B391" s="50" t="s">
        <v>51</v>
      </c>
      <c r="C391" s="52"/>
      <c r="D391" s="52"/>
      <c r="E391" s="230">
        <f>SUM(E375:E390)</f>
        <v>130711.56</v>
      </c>
      <c r="F391" s="171">
        <f>SUM(F375:F390)</f>
        <v>120072.016</v>
      </c>
      <c r="G391" s="171">
        <f>F391-F392</f>
        <v>103964.852</v>
      </c>
    </row>
    <row r="392" spans="1:7" s="41" customFormat="1" ht="27">
      <c r="A392" s="57"/>
      <c r="B392" s="56"/>
      <c r="C392" s="57"/>
      <c r="D392" s="57"/>
      <c r="E392" s="239"/>
      <c r="F392" s="169">
        <f>SUM(F376:F387)</f>
        <v>16107.163999999999</v>
      </c>
      <c r="G392" s="176" t="s">
        <v>1049</v>
      </c>
    </row>
    <row r="393" spans="1:6" s="41" customFormat="1" ht="13.5">
      <c r="A393" s="57"/>
      <c r="B393" s="56"/>
      <c r="C393" s="57"/>
      <c r="D393" s="57"/>
      <c r="E393" s="239"/>
      <c r="F393" s="240"/>
    </row>
    <row r="394" spans="1:5" ht="13.5">
      <c r="A394" s="216"/>
      <c r="B394" s="216"/>
      <c r="C394" s="216"/>
      <c r="D394" s="216"/>
      <c r="E394" s="217"/>
    </row>
    <row r="395" spans="1:6" ht="25.5" customHeight="1">
      <c r="A395" s="636" t="s">
        <v>378</v>
      </c>
      <c r="B395" s="637"/>
      <c r="C395" s="637"/>
      <c r="D395" s="637"/>
      <c r="E395" s="637"/>
      <c r="F395" s="637"/>
    </row>
    <row r="396" spans="1:6" s="220" customFormat="1" ht="22.5" customHeight="1" thickBot="1">
      <c r="A396" s="647" t="s">
        <v>498</v>
      </c>
      <c r="B396" s="647"/>
      <c r="C396" s="647"/>
      <c r="D396" s="647"/>
      <c r="E396" s="647"/>
      <c r="F396" s="647"/>
    </row>
    <row r="397" spans="1:6" s="39" customFormat="1" ht="17.25" customHeight="1">
      <c r="A397" s="241" t="s">
        <v>50</v>
      </c>
      <c r="B397" s="242" t="s">
        <v>117</v>
      </c>
      <c r="C397" s="242" t="s">
        <v>118</v>
      </c>
      <c r="D397" s="641" t="s">
        <v>30</v>
      </c>
      <c r="E397" s="643" t="s">
        <v>46</v>
      </c>
      <c r="F397" s="645" t="s">
        <v>1008</v>
      </c>
    </row>
    <row r="398" spans="1:6" s="39" customFormat="1" ht="36.75" customHeight="1">
      <c r="A398" s="243"/>
      <c r="B398" s="244"/>
      <c r="C398" s="244"/>
      <c r="D398" s="642"/>
      <c r="E398" s="644"/>
      <c r="F398" s="646"/>
    </row>
    <row r="399" spans="1:7" ht="11.25" customHeight="1">
      <c r="A399" s="36">
        <v>1</v>
      </c>
      <c r="B399" s="245" t="s">
        <v>953</v>
      </c>
      <c r="C399" s="246">
        <v>2011</v>
      </c>
      <c r="D399" s="246" t="s">
        <v>359</v>
      </c>
      <c r="E399" s="247">
        <v>2559</v>
      </c>
      <c r="F399" s="248">
        <v>2559</v>
      </c>
      <c r="G399" s="8" t="s">
        <v>983</v>
      </c>
    </row>
    <row r="400" spans="1:7" ht="13.5">
      <c r="A400" s="36">
        <v>2</v>
      </c>
      <c r="B400" s="245" t="s">
        <v>1009</v>
      </c>
      <c r="C400" s="246">
        <v>2016</v>
      </c>
      <c r="D400" s="246" t="s">
        <v>359</v>
      </c>
      <c r="E400" s="247">
        <v>329</v>
      </c>
      <c r="F400" s="248">
        <f>E400-E400*40%</f>
        <v>197.4</v>
      </c>
      <c r="G400" s="8" t="s">
        <v>983</v>
      </c>
    </row>
    <row r="401" spans="1:6" ht="13.5">
      <c r="A401" s="36">
        <v>3</v>
      </c>
      <c r="B401" s="245" t="s">
        <v>1010</v>
      </c>
      <c r="C401" s="246">
        <v>2016</v>
      </c>
      <c r="D401" s="246" t="s">
        <v>359</v>
      </c>
      <c r="E401" s="247">
        <v>2300</v>
      </c>
      <c r="F401" s="248">
        <f aca="true" t="shared" si="2" ref="F401:F417">E401-E401*40%</f>
        <v>1380</v>
      </c>
    </row>
    <row r="402" spans="1:6" ht="13.5">
      <c r="A402" s="36">
        <v>4</v>
      </c>
      <c r="B402" s="245" t="s">
        <v>1010</v>
      </c>
      <c r="C402" s="246">
        <v>2016</v>
      </c>
      <c r="D402" s="246" t="s">
        <v>359</v>
      </c>
      <c r="E402" s="247">
        <v>2300</v>
      </c>
      <c r="F402" s="248">
        <f t="shared" si="2"/>
        <v>1380</v>
      </c>
    </row>
    <row r="403" spans="1:6" ht="13.5">
      <c r="A403" s="36">
        <v>5</v>
      </c>
      <c r="B403" s="245" t="s">
        <v>1011</v>
      </c>
      <c r="C403" s="246">
        <v>2016</v>
      </c>
      <c r="D403" s="246" t="s">
        <v>359</v>
      </c>
      <c r="E403" s="247">
        <v>508</v>
      </c>
      <c r="F403" s="248">
        <f t="shared" si="2"/>
        <v>304.79999999999995</v>
      </c>
    </row>
    <row r="404" spans="1:6" ht="13.5">
      <c r="A404" s="36">
        <v>6</v>
      </c>
      <c r="B404" s="245" t="s">
        <v>491</v>
      </c>
      <c r="C404" s="246">
        <v>2017</v>
      </c>
      <c r="D404" s="246" t="s">
        <v>359</v>
      </c>
      <c r="E404" s="247">
        <v>543.86</v>
      </c>
      <c r="F404" s="248">
        <f t="shared" si="2"/>
        <v>326.31600000000003</v>
      </c>
    </row>
    <row r="405" spans="1:6" ht="13.5">
      <c r="A405" s="36">
        <v>7</v>
      </c>
      <c r="B405" s="245" t="s">
        <v>491</v>
      </c>
      <c r="C405" s="246">
        <v>2017</v>
      </c>
      <c r="D405" s="246" t="s">
        <v>359</v>
      </c>
      <c r="E405" s="247">
        <v>543.86</v>
      </c>
      <c r="F405" s="248">
        <f t="shared" si="2"/>
        <v>326.31600000000003</v>
      </c>
    </row>
    <row r="406" spans="1:6" ht="13.5">
      <c r="A406" s="36">
        <v>8</v>
      </c>
      <c r="B406" s="245" t="s">
        <v>491</v>
      </c>
      <c r="C406" s="246">
        <v>2017</v>
      </c>
      <c r="D406" s="246" t="s">
        <v>359</v>
      </c>
      <c r="E406" s="247">
        <v>543.86</v>
      </c>
      <c r="F406" s="248">
        <f t="shared" si="2"/>
        <v>326.31600000000003</v>
      </c>
    </row>
    <row r="407" spans="1:6" ht="13.5">
      <c r="A407" s="36">
        <v>9</v>
      </c>
      <c r="B407" s="245" t="s">
        <v>491</v>
      </c>
      <c r="C407" s="246">
        <v>2017</v>
      </c>
      <c r="D407" s="246" t="s">
        <v>359</v>
      </c>
      <c r="E407" s="247">
        <v>543.86</v>
      </c>
      <c r="F407" s="248">
        <f t="shared" si="2"/>
        <v>326.31600000000003</v>
      </c>
    </row>
    <row r="408" spans="1:6" ht="13.5">
      <c r="A408" s="36">
        <v>10</v>
      </c>
      <c r="B408" s="245" t="s">
        <v>491</v>
      </c>
      <c r="C408" s="246">
        <v>2017</v>
      </c>
      <c r="D408" s="246" t="s">
        <v>359</v>
      </c>
      <c r="E408" s="247">
        <v>543.86</v>
      </c>
      <c r="F408" s="248">
        <f t="shared" si="2"/>
        <v>326.31600000000003</v>
      </c>
    </row>
    <row r="409" spans="1:6" ht="13.5">
      <c r="A409" s="36">
        <v>11</v>
      </c>
      <c r="B409" s="245" t="s">
        <v>491</v>
      </c>
      <c r="C409" s="246">
        <v>2017</v>
      </c>
      <c r="D409" s="246" t="s">
        <v>359</v>
      </c>
      <c r="E409" s="247">
        <v>543.86</v>
      </c>
      <c r="F409" s="248">
        <f t="shared" si="2"/>
        <v>326.31600000000003</v>
      </c>
    </row>
    <row r="410" spans="1:6" ht="13.5">
      <c r="A410" s="36">
        <v>12</v>
      </c>
      <c r="B410" s="245" t="s">
        <v>492</v>
      </c>
      <c r="C410" s="246">
        <v>2017</v>
      </c>
      <c r="D410" s="246" t="s">
        <v>359</v>
      </c>
      <c r="E410" s="247">
        <v>543.86</v>
      </c>
      <c r="F410" s="248">
        <f t="shared" si="2"/>
        <v>326.31600000000003</v>
      </c>
    </row>
    <row r="411" spans="1:7" ht="13.5">
      <c r="A411" s="36">
        <v>13</v>
      </c>
      <c r="B411" s="245" t="s">
        <v>493</v>
      </c>
      <c r="C411" s="246">
        <v>2017</v>
      </c>
      <c r="D411" s="246" t="s">
        <v>359</v>
      </c>
      <c r="E411" s="247">
        <v>230</v>
      </c>
      <c r="F411" s="248">
        <f t="shared" si="2"/>
        <v>138</v>
      </c>
      <c r="G411" s="8" t="s">
        <v>983</v>
      </c>
    </row>
    <row r="412" spans="1:7" ht="13.5">
      <c r="A412" s="36">
        <v>14</v>
      </c>
      <c r="B412" s="245" t="s">
        <v>493</v>
      </c>
      <c r="C412" s="246">
        <v>2017</v>
      </c>
      <c r="D412" s="246" t="s">
        <v>359</v>
      </c>
      <c r="E412" s="247">
        <v>230</v>
      </c>
      <c r="F412" s="248">
        <f t="shared" si="2"/>
        <v>138</v>
      </c>
      <c r="G412" s="8" t="s">
        <v>983</v>
      </c>
    </row>
    <row r="413" spans="1:7" ht="13.5">
      <c r="A413" s="36">
        <v>15</v>
      </c>
      <c r="B413" s="245" t="s">
        <v>493</v>
      </c>
      <c r="C413" s="246">
        <v>2017</v>
      </c>
      <c r="D413" s="246" t="s">
        <v>359</v>
      </c>
      <c r="E413" s="247">
        <v>230</v>
      </c>
      <c r="F413" s="248">
        <f t="shared" si="2"/>
        <v>138</v>
      </c>
      <c r="G413" s="8" t="s">
        <v>983</v>
      </c>
    </row>
    <row r="414" spans="1:7" ht="13.5">
      <c r="A414" s="36">
        <v>16</v>
      </c>
      <c r="B414" s="245" t="s">
        <v>493</v>
      </c>
      <c r="C414" s="246">
        <v>2017</v>
      </c>
      <c r="D414" s="246" t="s">
        <v>359</v>
      </c>
      <c r="E414" s="247">
        <v>230</v>
      </c>
      <c r="F414" s="248">
        <f t="shared" si="2"/>
        <v>138</v>
      </c>
      <c r="G414" s="8" t="s">
        <v>983</v>
      </c>
    </row>
    <row r="415" spans="1:7" ht="13.5">
      <c r="A415" s="36">
        <v>17</v>
      </c>
      <c r="B415" s="245" t="s">
        <v>493</v>
      </c>
      <c r="C415" s="246">
        <v>2017</v>
      </c>
      <c r="D415" s="246" t="s">
        <v>359</v>
      </c>
      <c r="E415" s="247">
        <v>230</v>
      </c>
      <c r="F415" s="248">
        <f t="shared" si="2"/>
        <v>138</v>
      </c>
      <c r="G415" s="8" t="s">
        <v>983</v>
      </c>
    </row>
    <row r="416" spans="1:7" ht="13.5">
      <c r="A416" s="36">
        <v>18</v>
      </c>
      <c r="B416" s="245" t="s">
        <v>493</v>
      </c>
      <c r="C416" s="246">
        <v>2017</v>
      </c>
      <c r="D416" s="246" t="s">
        <v>359</v>
      </c>
      <c r="E416" s="247">
        <v>230</v>
      </c>
      <c r="F416" s="248">
        <f t="shared" si="2"/>
        <v>138</v>
      </c>
      <c r="G416" s="8" t="s">
        <v>983</v>
      </c>
    </row>
    <row r="417" spans="1:7" ht="13.5">
      <c r="A417" s="36">
        <v>19</v>
      </c>
      <c r="B417" s="245" t="s">
        <v>493</v>
      </c>
      <c r="C417" s="246">
        <v>2017</v>
      </c>
      <c r="D417" s="246" t="s">
        <v>359</v>
      </c>
      <c r="E417" s="247">
        <v>230</v>
      </c>
      <c r="F417" s="248">
        <f t="shared" si="2"/>
        <v>138</v>
      </c>
      <c r="G417" s="8" t="s">
        <v>983</v>
      </c>
    </row>
    <row r="418" spans="1:6" ht="13.5">
      <c r="A418" s="36">
        <v>20</v>
      </c>
      <c r="B418" s="245" t="s">
        <v>494</v>
      </c>
      <c r="C418" s="246">
        <v>2018</v>
      </c>
      <c r="D418" s="246" t="s">
        <v>359</v>
      </c>
      <c r="E418" s="247">
        <v>490</v>
      </c>
      <c r="F418" s="248">
        <f aca="true" t="shared" si="3" ref="F418:F451">E418-E418*30%</f>
        <v>343</v>
      </c>
    </row>
    <row r="419" spans="1:6" ht="13.5">
      <c r="A419" s="36">
        <v>21</v>
      </c>
      <c r="B419" s="245" t="s">
        <v>494</v>
      </c>
      <c r="C419" s="246">
        <v>2018</v>
      </c>
      <c r="D419" s="246" t="s">
        <v>359</v>
      </c>
      <c r="E419" s="247">
        <v>490</v>
      </c>
      <c r="F419" s="248">
        <f t="shared" si="3"/>
        <v>343</v>
      </c>
    </row>
    <row r="420" spans="1:6" ht="13.5">
      <c r="A420" s="36">
        <v>22</v>
      </c>
      <c r="B420" s="245" t="s">
        <v>494</v>
      </c>
      <c r="C420" s="246">
        <v>2018</v>
      </c>
      <c r="D420" s="246" t="s">
        <v>359</v>
      </c>
      <c r="E420" s="247">
        <v>490</v>
      </c>
      <c r="F420" s="248">
        <f t="shared" si="3"/>
        <v>343</v>
      </c>
    </row>
    <row r="421" spans="1:6" ht="13.5">
      <c r="A421" s="36">
        <v>23</v>
      </c>
      <c r="B421" s="245" t="s">
        <v>494</v>
      </c>
      <c r="C421" s="246">
        <v>2018</v>
      </c>
      <c r="D421" s="246" t="s">
        <v>359</v>
      </c>
      <c r="E421" s="247">
        <v>490</v>
      </c>
      <c r="F421" s="248">
        <f t="shared" si="3"/>
        <v>343</v>
      </c>
    </row>
    <row r="422" spans="1:6" ht="13.5">
      <c r="A422" s="36">
        <v>24</v>
      </c>
      <c r="B422" s="245" t="s">
        <v>494</v>
      </c>
      <c r="C422" s="246">
        <v>2018</v>
      </c>
      <c r="D422" s="246" t="s">
        <v>359</v>
      </c>
      <c r="E422" s="247">
        <v>490</v>
      </c>
      <c r="F422" s="248">
        <f t="shared" si="3"/>
        <v>343</v>
      </c>
    </row>
    <row r="423" spans="1:6" ht="13.5">
      <c r="A423" s="36">
        <v>25</v>
      </c>
      <c r="B423" s="245" t="s">
        <v>494</v>
      </c>
      <c r="C423" s="246">
        <v>2018</v>
      </c>
      <c r="D423" s="246" t="s">
        <v>359</v>
      </c>
      <c r="E423" s="247">
        <v>490</v>
      </c>
      <c r="F423" s="248">
        <f t="shared" si="3"/>
        <v>343</v>
      </c>
    </row>
    <row r="424" spans="1:6" ht="13.5">
      <c r="A424" s="36">
        <v>26</v>
      </c>
      <c r="B424" s="245" t="s">
        <v>494</v>
      </c>
      <c r="C424" s="246">
        <v>2018</v>
      </c>
      <c r="D424" s="246" t="s">
        <v>359</v>
      </c>
      <c r="E424" s="247">
        <v>490</v>
      </c>
      <c r="F424" s="248">
        <f t="shared" si="3"/>
        <v>343</v>
      </c>
    </row>
    <row r="425" spans="1:6" ht="13.5">
      <c r="A425" s="36">
        <v>27</v>
      </c>
      <c r="B425" s="245" t="s">
        <v>494</v>
      </c>
      <c r="C425" s="246">
        <v>2018</v>
      </c>
      <c r="D425" s="246" t="s">
        <v>359</v>
      </c>
      <c r="E425" s="247">
        <v>490</v>
      </c>
      <c r="F425" s="248">
        <f t="shared" si="3"/>
        <v>343</v>
      </c>
    </row>
    <row r="426" spans="1:6" ht="13.5">
      <c r="A426" s="36">
        <v>28</v>
      </c>
      <c r="B426" s="245" t="s">
        <v>494</v>
      </c>
      <c r="C426" s="246">
        <v>2018</v>
      </c>
      <c r="D426" s="246" t="s">
        <v>359</v>
      </c>
      <c r="E426" s="247">
        <v>490</v>
      </c>
      <c r="F426" s="248">
        <f t="shared" si="3"/>
        <v>343</v>
      </c>
    </row>
    <row r="427" spans="1:7" ht="13.5">
      <c r="A427" s="36">
        <v>29</v>
      </c>
      <c r="B427" s="245" t="s">
        <v>495</v>
      </c>
      <c r="C427" s="246">
        <v>2018</v>
      </c>
      <c r="D427" s="246" t="s">
        <v>359</v>
      </c>
      <c r="E427" s="247">
        <v>185</v>
      </c>
      <c r="F427" s="248">
        <f t="shared" si="3"/>
        <v>129.5</v>
      </c>
      <c r="G427" s="8" t="s">
        <v>983</v>
      </c>
    </row>
    <row r="428" spans="1:7" ht="13.5">
      <c r="A428" s="36">
        <v>30</v>
      </c>
      <c r="B428" s="245" t="s">
        <v>495</v>
      </c>
      <c r="C428" s="246">
        <v>2018</v>
      </c>
      <c r="D428" s="246" t="s">
        <v>359</v>
      </c>
      <c r="E428" s="247">
        <v>185</v>
      </c>
      <c r="F428" s="248">
        <f t="shared" si="3"/>
        <v>129.5</v>
      </c>
      <c r="G428" s="8" t="s">
        <v>983</v>
      </c>
    </row>
    <row r="429" spans="1:7" ht="13.5">
      <c r="A429" s="36">
        <v>31</v>
      </c>
      <c r="B429" s="245" t="s">
        <v>495</v>
      </c>
      <c r="C429" s="246">
        <v>2018</v>
      </c>
      <c r="D429" s="246" t="s">
        <v>359</v>
      </c>
      <c r="E429" s="247">
        <v>185</v>
      </c>
      <c r="F429" s="248">
        <f t="shared" si="3"/>
        <v>129.5</v>
      </c>
      <c r="G429" s="8" t="s">
        <v>983</v>
      </c>
    </row>
    <row r="430" spans="1:7" ht="13.5">
      <c r="A430" s="36">
        <v>32</v>
      </c>
      <c r="B430" s="245" t="s">
        <v>495</v>
      </c>
      <c r="C430" s="246">
        <v>2018</v>
      </c>
      <c r="D430" s="246" t="s">
        <v>359</v>
      </c>
      <c r="E430" s="247">
        <v>185</v>
      </c>
      <c r="F430" s="248">
        <f t="shared" si="3"/>
        <v>129.5</v>
      </c>
      <c r="G430" s="8" t="s">
        <v>983</v>
      </c>
    </row>
    <row r="431" spans="1:7" ht="13.5">
      <c r="A431" s="36">
        <v>33</v>
      </c>
      <c r="B431" s="245" t="s">
        <v>495</v>
      </c>
      <c r="C431" s="246">
        <v>2018</v>
      </c>
      <c r="D431" s="246" t="s">
        <v>359</v>
      </c>
      <c r="E431" s="247">
        <v>185</v>
      </c>
      <c r="F431" s="248">
        <f t="shared" si="3"/>
        <v>129.5</v>
      </c>
      <c r="G431" s="8" t="s">
        <v>983</v>
      </c>
    </row>
    <row r="432" spans="1:7" ht="13.5">
      <c r="A432" s="36">
        <v>34</v>
      </c>
      <c r="B432" s="245" t="s">
        <v>495</v>
      </c>
      <c r="C432" s="246">
        <v>2018</v>
      </c>
      <c r="D432" s="246" t="s">
        <v>359</v>
      </c>
      <c r="E432" s="247">
        <v>185</v>
      </c>
      <c r="F432" s="248">
        <f t="shared" si="3"/>
        <v>129.5</v>
      </c>
      <c r="G432" s="8" t="s">
        <v>983</v>
      </c>
    </row>
    <row r="433" spans="1:7" ht="13.5">
      <c r="A433" s="36">
        <v>35</v>
      </c>
      <c r="B433" s="245" t="s">
        <v>495</v>
      </c>
      <c r="C433" s="246">
        <v>2018</v>
      </c>
      <c r="D433" s="246" t="s">
        <v>359</v>
      </c>
      <c r="E433" s="247">
        <v>185</v>
      </c>
      <c r="F433" s="248">
        <f t="shared" si="3"/>
        <v>129.5</v>
      </c>
      <c r="G433" s="8" t="s">
        <v>983</v>
      </c>
    </row>
    <row r="434" spans="1:7" ht="13.5">
      <c r="A434" s="36">
        <v>36</v>
      </c>
      <c r="B434" s="245" t="s">
        <v>495</v>
      </c>
      <c r="C434" s="246">
        <v>2018</v>
      </c>
      <c r="D434" s="246" t="s">
        <v>359</v>
      </c>
      <c r="E434" s="247">
        <v>185</v>
      </c>
      <c r="F434" s="248">
        <f t="shared" si="3"/>
        <v>129.5</v>
      </c>
      <c r="G434" s="8" t="s">
        <v>983</v>
      </c>
    </row>
    <row r="435" spans="1:7" ht="13.5">
      <c r="A435" s="36">
        <v>37</v>
      </c>
      <c r="B435" s="245" t="s">
        <v>495</v>
      </c>
      <c r="C435" s="246">
        <v>2018</v>
      </c>
      <c r="D435" s="246" t="s">
        <v>359</v>
      </c>
      <c r="E435" s="247">
        <v>185</v>
      </c>
      <c r="F435" s="248">
        <f t="shared" si="3"/>
        <v>129.5</v>
      </c>
      <c r="G435" s="8" t="s">
        <v>983</v>
      </c>
    </row>
    <row r="436" spans="1:6" ht="13.5">
      <c r="A436" s="36">
        <v>38</v>
      </c>
      <c r="B436" s="245" t="s">
        <v>494</v>
      </c>
      <c r="C436" s="246">
        <v>2018</v>
      </c>
      <c r="D436" s="246" t="s">
        <v>359</v>
      </c>
      <c r="E436" s="247">
        <v>469.5</v>
      </c>
      <c r="F436" s="248">
        <f t="shared" si="3"/>
        <v>328.65</v>
      </c>
    </row>
    <row r="437" spans="1:6" ht="13.5">
      <c r="A437" s="36">
        <v>39</v>
      </c>
      <c r="B437" s="245" t="s">
        <v>494</v>
      </c>
      <c r="C437" s="246">
        <v>2018</v>
      </c>
      <c r="D437" s="246" t="s">
        <v>359</v>
      </c>
      <c r="E437" s="247">
        <v>469.5</v>
      </c>
      <c r="F437" s="248">
        <f t="shared" si="3"/>
        <v>328.65</v>
      </c>
    </row>
    <row r="438" spans="1:6" ht="13.5">
      <c r="A438" s="36">
        <v>40</v>
      </c>
      <c r="B438" s="245" t="s">
        <v>494</v>
      </c>
      <c r="C438" s="246">
        <v>2018</v>
      </c>
      <c r="D438" s="246" t="s">
        <v>359</v>
      </c>
      <c r="E438" s="247">
        <v>469.5</v>
      </c>
      <c r="F438" s="248">
        <f t="shared" si="3"/>
        <v>328.65</v>
      </c>
    </row>
    <row r="439" spans="1:6" ht="13.5">
      <c r="A439" s="36">
        <v>41</v>
      </c>
      <c r="B439" s="245" t="s">
        <v>494</v>
      </c>
      <c r="C439" s="246">
        <v>2018</v>
      </c>
      <c r="D439" s="246" t="s">
        <v>359</v>
      </c>
      <c r="E439" s="247">
        <v>469.5</v>
      </c>
      <c r="F439" s="248">
        <f t="shared" si="3"/>
        <v>328.65</v>
      </c>
    </row>
    <row r="440" spans="1:6" ht="13.5">
      <c r="A440" s="36">
        <v>42</v>
      </c>
      <c r="B440" s="245" t="s">
        <v>494</v>
      </c>
      <c r="C440" s="246">
        <v>2018</v>
      </c>
      <c r="D440" s="246" t="s">
        <v>359</v>
      </c>
      <c r="E440" s="247">
        <v>469.5</v>
      </c>
      <c r="F440" s="248">
        <f t="shared" si="3"/>
        <v>328.65</v>
      </c>
    </row>
    <row r="441" spans="1:6" ht="13.5">
      <c r="A441" s="36">
        <v>43</v>
      </c>
      <c r="B441" s="245" t="s">
        <v>494</v>
      </c>
      <c r="C441" s="246">
        <v>2018</v>
      </c>
      <c r="D441" s="246" t="s">
        <v>359</v>
      </c>
      <c r="E441" s="247">
        <v>469.5</v>
      </c>
      <c r="F441" s="248">
        <f t="shared" si="3"/>
        <v>328.65</v>
      </c>
    </row>
    <row r="442" spans="1:7" ht="13.5">
      <c r="A442" s="36">
        <v>44</v>
      </c>
      <c r="B442" s="245" t="s">
        <v>495</v>
      </c>
      <c r="C442" s="246">
        <v>2018</v>
      </c>
      <c r="D442" s="246" t="s">
        <v>359</v>
      </c>
      <c r="E442" s="247">
        <v>185</v>
      </c>
      <c r="F442" s="248">
        <f t="shared" si="3"/>
        <v>129.5</v>
      </c>
      <c r="G442" s="8" t="s">
        <v>983</v>
      </c>
    </row>
    <row r="443" spans="1:7" ht="13.5">
      <c r="A443" s="36">
        <v>45</v>
      </c>
      <c r="B443" s="245" t="s">
        <v>495</v>
      </c>
      <c r="C443" s="246">
        <v>2018</v>
      </c>
      <c r="D443" s="246" t="s">
        <v>359</v>
      </c>
      <c r="E443" s="247">
        <v>185</v>
      </c>
      <c r="F443" s="248">
        <f t="shared" si="3"/>
        <v>129.5</v>
      </c>
      <c r="G443" s="8" t="s">
        <v>983</v>
      </c>
    </row>
    <row r="444" spans="1:7" ht="13.5">
      <c r="A444" s="36">
        <v>46</v>
      </c>
      <c r="B444" s="245" t="s">
        <v>495</v>
      </c>
      <c r="C444" s="246">
        <v>2018</v>
      </c>
      <c r="D444" s="246" t="s">
        <v>359</v>
      </c>
      <c r="E444" s="247">
        <v>185</v>
      </c>
      <c r="F444" s="248">
        <f t="shared" si="3"/>
        <v>129.5</v>
      </c>
      <c r="G444" s="8" t="s">
        <v>983</v>
      </c>
    </row>
    <row r="445" spans="1:7" ht="13.5">
      <c r="A445" s="36">
        <v>47</v>
      </c>
      <c r="B445" s="245" t="s">
        <v>495</v>
      </c>
      <c r="C445" s="246">
        <v>2018</v>
      </c>
      <c r="D445" s="246" t="s">
        <v>359</v>
      </c>
      <c r="E445" s="247">
        <v>185</v>
      </c>
      <c r="F445" s="248">
        <f t="shared" si="3"/>
        <v>129.5</v>
      </c>
      <c r="G445" s="8" t="s">
        <v>983</v>
      </c>
    </row>
    <row r="446" spans="1:7" ht="13.5">
      <c r="A446" s="36">
        <v>48</v>
      </c>
      <c r="B446" s="245" t="s">
        <v>495</v>
      </c>
      <c r="C446" s="246">
        <v>2018</v>
      </c>
      <c r="D446" s="246" t="s">
        <v>359</v>
      </c>
      <c r="E446" s="247">
        <v>185</v>
      </c>
      <c r="F446" s="248">
        <f t="shared" si="3"/>
        <v>129.5</v>
      </c>
      <c r="G446" s="8" t="s">
        <v>983</v>
      </c>
    </row>
    <row r="447" spans="1:7" ht="13.5">
      <c r="A447" s="36">
        <v>49</v>
      </c>
      <c r="B447" s="245" t="s">
        <v>495</v>
      </c>
      <c r="C447" s="246">
        <v>2018</v>
      </c>
      <c r="D447" s="246" t="s">
        <v>359</v>
      </c>
      <c r="E447" s="247">
        <v>185</v>
      </c>
      <c r="F447" s="248">
        <f t="shared" si="3"/>
        <v>129.5</v>
      </c>
      <c r="G447" s="8" t="s">
        <v>983</v>
      </c>
    </row>
    <row r="448" spans="1:6" ht="12.75" customHeight="1">
      <c r="A448" s="36">
        <v>50</v>
      </c>
      <c r="B448" s="245" t="s">
        <v>511</v>
      </c>
      <c r="C448" s="246">
        <v>2018</v>
      </c>
      <c r="D448" s="246" t="s">
        <v>359</v>
      </c>
      <c r="E448" s="247">
        <v>498.99</v>
      </c>
      <c r="F448" s="248">
        <f t="shared" si="3"/>
        <v>349.293</v>
      </c>
    </row>
    <row r="449" spans="1:6" ht="12.75" customHeight="1">
      <c r="A449" s="36">
        <v>51</v>
      </c>
      <c r="B449" s="245" t="s">
        <v>512</v>
      </c>
      <c r="C449" s="246">
        <v>2018</v>
      </c>
      <c r="D449" s="246" t="s">
        <v>359</v>
      </c>
      <c r="E449" s="247">
        <v>549.99</v>
      </c>
      <c r="F449" s="248">
        <f t="shared" si="3"/>
        <v>384.99300000000005</v>
      </c>
    </row>
    <row r="450" spans="1:6" ht="13.5">
      <c r="A450" s="36">
        <v>52</v>
      </c>
      <c r="B450" s="245" t="s">
        <v>513</v>
      </c>
      <c r="C450" s="246">
        <v>2018</v>
      </c>
      <c r="D450" s="246" t="s">
        <v>359</v>
      </c>
      <c r="E450" s="247">
        <v>1990</v>
      </c>
      <c r="F450" s="248">
        <f t="shared" si="3"/>
        <v>1393</v>
      </c>
    </row>
    <row r="451" spans="1:6" ht="13.5">
      <c r="A451" s="36">
        <v>53</v>
      </c>
      <c r="B451" s="245" t="s">
        <v>514</v>
      </c>
      <c r="C451" s="246">
        <v>2018</v>
      </c>
      <c r="D451" s="246" t="s">
        <v>359</v>
      </c>
      <c r="E451" s="247">
        <v>890</v>
      </c>
      <c r="F451" s="248">
        <f t="shared" si="3"/>
        <v>623</v>
      </c>
    </row>
    <row r="452" spans="1:6" ht="27">
      <c r="A452" s="36">
        <v>54</v>
      </c>
      <c r="B452" s="191" t="s">
        <v>682</v>
      </c>
      <c r="C452" s="189">
        <v>2019</v>
      </c>
      <c r="D452" s="189" t="s">
        <v>683</v>
      </c>
      <c r="E452" s="250">
        <v>11000</v>
      </c>
      <c r="F452" s="250">
        <v>11000</v>
      </c>
    </row>
    <row r="453" spans="1:6" ht="27">
      <c r="A453" s="36">
        <v>55</v>
      </c>
      <c r="B453" s="191" t="s">
        <v>684</v>
      </c>
      <c r="C453" s="189">
        <v>2019</v>
      </c>
      <c r="D453" s="189" t="s">
        <v>683</v>
      </c>
      <c r="E453" s="250">
        <v>11000</v>
      </c>
      <c r="F453" s="250">
        <v>11000</v>
      </c>
    </row>
    <row r="454" spans="1:6" ht="13.5">
      <c r="A454" s="36">
        <v>56</v>
      </c>
      <c r="B454" s="337" t="s">
        <v>781</v>
      </c>
      <c r="C454" s="246">
        <v>2019</v>
      </c>
      <c r="D454" s="246" t="s">
        <v>359</v>
      </c>
      <c r="E454" s="338">
        <v>797.99</v>
      </c>
      <c r="F454" s="338">
        <v>797.99</v>
      </c>
    </row>
    <row r="455" spans="1:6" ht="13.5">
      <c r="A455" s="36">
        <v>57</v>
      </c>
      <c r="B455" s="337" t="s">
        <v>781</v>
      </c>
      <c r="C455" s="246">
        <v>2019</v>
      </c>
      <c r="D455" s="246" t="s">
        <v>359</v>
      </c>
      <c r="E455" s="338">
        <v>797.99</v>
      </c>
      <c r="F455" s="338">
        <v>797.99</v>
      </c>
    </row>
    <row r="456" spans="1:6" ht="13.5">
      <c r="A456" s="36">
        <v>58</v>
      </c>
      <c r="B456" s="337" t="s">
        <v>782</v>
      </c>
      <c r="C456" s="246">
        <v>2019</v>
      </c>
      <c r="D456" s="246" t="s">
        <v>359</v>
      </c>
      <c r="E456" s="338">
        <v>633.74</v>
      </c>
      <c r="F456" s="338">
        <v>633.74</v>
      </c>
    </row>
    <row r="457" spans="1:6" ht="13.5">
      <c r="A457" s="36">
        <v>59</v>
      </c>
      <c r="B457" s="337" t="s">
        <v>782</v>
      </c>
      <c r="C457" s="246">
        <v>2019</v>
      </c>
      <c r="D457" s="246" t="s">
        <v>359</v>
      </c>
      <c r="E457" s="338">
        <v>633.74</v>
      </c>
      <c r="F457" s="338">
        <v>633.74</v>
      </c>
    </row>
    <row r="458" spans="1:6" ht="13.5">
      <c r="A458" s="36">
        <v>60</v>
      </c>
      <c r="B458" s="337" t="s">
        <v>783</v>
      </c>
      <c r="C458" s="246">
        <v>2019</v>
      </c>
      <c r="D458" s="246" t="s">
        <v>359</v>
      </c>
      <c r="E458" s="338">
        <v>603.74</v>
      </c>
      <c r="F458" s="338">
        <v>603.74</v>
      </c>
    </row>
    <row r="459" spans="1:6" ht="13.5">
      <c r="A459" s="36">
        <v>61</v>
      </c>
      <c r="B459" s="337" t="s">
        <v>783</v>
      </c>
      <c r="C459" s="246">
        <v>2019</v>
      </c>
      <c r="D459" s="246" t="s">
        <v>359</v>
      </c>
      <c r="E459" s="338">
        <v>603.72</v>
      </c>
      <c r="F459" s="338">
        <v>603.72</v>
      </c>
    </row>
    <row r="460" spans="1:6" ht="13.5" customHeight="1">
      <c r="A460" s="36">
        <v>62</v>
      </c>
      <c r="B460" s="191" t="s">
        <v>784</v>
      </c>
      <c r="C460" s="189">
        <v>2019</v>
      </c>
      <c r="D460" s="189" t="s">
        <v>359</v>
      </c>
      <c r="E460" s="250">
        <v>5577.9</v>
      </c>
      <c r="F460" s="250">
        <v>5577.9</v>
      </c>
    </row>
    <row r="461" spans="1:6" ht="13.5" customHeight="1">
      <c r="A461" s="36">
        <v>63</v>
      </c>
      <c r="B461" s="191" t="s">
        <v>785</v>
      </c>
      <c r="C461" s="189">
        <v>2019</v>
      </c>
      <c r="D461" s="189" t="s">
        <v>359</v>
      </c>
      <c r="E461" s="250">
        <v>4022.1</v>
      </c>
      <c r="F461" s="250">
        <v>4022.1</v>
      </c>
    </row>
    <row r="462" spans="1:6" ht="13.5" customHeight="1">
      <c r="A462" s="36">
        <v>64</v>
      </c>
      <c r="B462" s="191" t="s">
        <v>786</v>
      </c>
      <c r="C462" s="189">
        <v>2020</v>
      </c>
      <c r="D462" s="189" t="s">
        <v>359</v>
      </c>
      <c r="E462" s="250">
        <v>2053.16</v>
      </c>
      <c r="F462" s="250">
        <v>2053.16</v>
      </c>
    </row>
    <row r="463" spans="1:6" ht="13.5" customHeight="1">
      <c r="A463" s="36">
        <v>65</v>
      </c>
      <c r="B463" s="191" t="s">
        <v>787</v>
      </c>
      <c r="C463" s="189">
        <v>2020</v>
      </c>
      <c r="D463" s="189" t="s">
        <v>359</v>
      </c>
      <c r="E463" s="250">
        <v>3646.15</v>
      </c>
      <c r="F463" s="250">
        <v>3646.15</v>
      </c>
    </row>
    <row r="464" spans="1:6" ht="13.5">
      <c r="A464" s="36">
        <v>66</v>
      </c>
      <c r="B464" s="337" t="s">
        <v>788</v>
      </c>
      <c r="C464" s="246">
        <v>2020</v>
      </c>
      <c r="D464" s="246" t="s">
        <v>359</v>
      </c>
      <c r="E464" s="338">
        <v>502.55</v>
      </c>
      <c r="F464" s="338">
        <v>502.55</v>
      </c>
    </row>
    <row r="465" spans="1:6" ht="13.5">
      <c r="A465" s="36">
        <v>67</v>
      </c>
      <c r="B465" s="245" t="s">
        <v>789</v>
      </c>
      <c r="C465" s="246">
        <v>2020</v>
      </c>
      <c r="D465" s="246" t="s">
        <v>359</v>
      </c>
      <c r="E465" s="338">
        <v>800</v>
      </c>
      <c r="F465" s="338">
        <v>800</v>
      </c>
    </row>
    <row r="466" spans="1:6" ht="13.5">
      <c r="A466" s="36">
        <v>68</v>
      </c>
      <c r="B466" s="245" t="s">
        <v>789</v>
      </c>
      <c r="C466" s="246">
        <v>2020</v>
      </c>
      <c r="D466" s="246" t="s">
        <v>359</v>
      </c>
      <c r="E466" s="338">
        <v>800.01</v>
      </c>
      <c r="F466" s="338">
        <v>800.01</v>
      </c>
    </row>
    <row r="467" spans="1:6" ht="13.5">
      <c r="A467" s="36">
        <v>69</v>
      </c>
      <c r="B467" s="245" t="s">
        <v>789</v>
      </c>
      <c r="C467" s="246">
        <v>2020</v>
      </c>
      <c r="D467" s="246" t="s">
        <v>359</v>
      </c>
      <c r="E467" s="338">
        <v>800.01</v>
      </c>
      <c r="F467" s="338">
        <v>800.01</v>
      </c>
    </row>
    <row r="468" spans="1:6" ht="13.5">
      <c r="A468" s="36">
        <v>70</v>
      </c>
      <c r="B468" s="245" t="s">
        <v>789</v>
      </c>
      <c r="C468" s="246">
        <v>2020</v>
      </c>
      <c r="D468" s="246" t="s">
        <v>359</v>
      </c>
      <c r="E468" s="338">
        <v>800</v>
      </c>
      <c r="F468" s="338">
        <v>800</v>
      </c>
    </row>
    <row r="469" spans="1:6" ht="13.5">
      <c r="A469" s="36">
        <v>71</v>
      </c>
      <c r="B469" s="245" t="s">
        <v>954</v>
      </c>
      <c r="C469" s="246">
        <v>2021</v>
      </c>
      <c r="D469" s="246" t="s">
        <v>359</v>
      </c>
      <c r="E469" s="338">
        <v>1425.53</v>
      </c>
      <c r="F469" s="338">
        <v>1425.53</v>
      </c>
    </row>
    <row r="470" spans="1:6" ht="13.5">
      <c r="A470" s="36">
        <v>72</v>
      </c>
      <c r="B470" s="245" t="s">
        <v>955</v>
      </c>
      <c r="C470" s="246">
        <v>2021</v>
      </c>
      <c r="D470" s="246" t="s">
        <v>359</v>
      </c>
      <c r="E470" s="338">
        <v>1618.68</v>
      </c>
      <c r="F470" s="338">
        <v>1618.68</v>
      </c>
    </row>
    <row r="471" spans="1:7" ht="40.5">
      <c r="A471" s="36">
        <v>73</v>
      </c>
      <c r="B471" s="249" t="s">
        <v>1012</v>
      </c>
      <c r="C471" s="189">
        <v>2021</v>
      </c>
      <c r="D471" s="189" t="s">
        <v>359</v>
      </c>
      <c r="E471" s="250">
        <v>17500</v>
      </c>
      <c r="F471" s="250">
        <v>17500</v>
      </c>
      <c r="G471" s="31" t="s">
        <v>1068</v>
      </c>
    </row>
    <row r="472" spans="1:6" ht="13.5">
      <c r="A472" s="36">
        <v>74</v>
      </c>
      <c r="B472" s="245" t="s">
        <v>1013</v>
      </c>
      <c r="C472" s="246">
        <v>2022</v>
      </c>
      <c r="D472" s="246" t="s">
        <v>359</v>
      </c>
      <c r="E472" s="338">
        <v>799</v>
      </c>
      <c r="F472" s="338">
        <v>799</v>
      </c>
    </row>
    <row r="473" spans="1:6" ht="13.5">
      <c r="A473" s="36">
        <v>75</v>
      </c>
      <c r="B473" s="245" t="s">
        <v>1014</v>
      </c>
      <c r="C473" s="246">
        <v>2022</v>
      </c>
      <c r="D473" s="246" t="s">
        <v>359</v>
      </c>
      <c r="E473" s="338">
        <v>1118</v>
      </c>
      <c r="F473" s="338">
        <v>1118</v>
      </c>
    </row>
    <row r="474" spans="1:7" ht="18" customHeight="1">
      <c r="A474" s="36"/>
      <c r="B474" s="251" t="s">
        <v>55</v>
      </c>
      <c r="C474" s="189"/>
      <c r="D474" s="189"/>
      <c r="E474" s="252">
        <f>SUM(E400:E470)</f>
        <v>72902.00999999997</v>
      </c>
      <c r="F474" s="171">
        <f>SUM(F399:F473)</f>
        <v>86357.108</v>
      </c>
      <c r="G474" s="521">
        <f>F474-F475</f>
        <v>54799.31</v>
      </c>
    </row>
    <row r="475" spans="1:7" ht="12" customHeight="1">
      <c r="A475" s="165"/>
      <c r="B475" s="253"/>
      <c r="C475" s="254"/>
      <c r="D475" s="254"/>
      <c r="E475" s="255"/>
      <c r="F475" s="169">
        <f>SUM(F399:F451)+SUM(F454:F459)+SUM(F464:F470)+F472+F473</f>
        <v>31557.797999999995</v>
      </c>
      <c r="G475" s="176" t="s">
        <v>1049</v>
      </c>
    </row>
    <row r="476" spans="1:6" ht="27.75" customHeight="1">
      <c r="A476" s="639" t="s">
        <v>496</v>
      </c>
      <c r="B476" s="640"/>
      <c r="C476" s="640"/>
      <c r="D476" s="640"/>
      <c r="E476" s="640"/>
      <c r="F476" s="640"/>
    </row>
    <row r="477" spans="1:6" ht="13.5" customHeight="1">
      <c r="A477" s="256" t="s">
        <v>50</v>
      </c>
      <c r="B477" s="34" t="s">
        <v>52</v>
      </c>
      <c r="C477" s="34" t="s">
        <v>53</v>
      </c>
      <c r="D477" s="34" t="s">
        <v>1433</v>
      </c>
      <c r="E477" s="257" t="s">
        <v>46</v>
      </c>
      <c r="F477" s="257" t="s">
        <v>1008</v>
      </c>
    </row>
    <row r="478" spans="1:6" ht="13.5">
      <c r="A478" s="249">
        <v>1</v>
      </c>
      <c r="B478" s="245" t="s">
        <v>386</v>
      </c>
      <c r="C478" s="245">
        <v>2016</v>
      </c>
      <c r="D478" s="246" t="s">
        <v>359</v>
      </c>
      <c r="E478" s="259">
        <v>1099</v>
      </c>
      <c r="F478" s="260">
        <f>E478-E478*40%</f>
        <v>659.4</v>
      </c>
    </row>
    <row r="479" spans="1:6" ht="13.5">
      <c r="A479" s="249">
        <v>2</v>
      </c>
      <c r="B479" s="249" t="s">
        <v>455</v>
      </c>
      <c r="C479" s="249">
        <v>2016</v>
      </c>
      <c r="D479" s="189" t="s">
        <v>359</v>
      </c>
      <c r="E479" s="258">
        <v>3436</v>
      </c>
      <c r="F479" s="193">
        <f>E479-E479*40%</f>
        <v>2061.6</v>
      </c>
    </row>
    <row r="480" spans="1:7" ht="13.5">
      <c r="A480" s="249">
        <v>3</v>
      </c>
      <c r="B480" s="245" t="s">
        <v>375</v>
      </c>
      <c r="C480" s="245">
        <v>2017</v>
      </c>
      <c r="D480" s="246" t="s">
        <v>359</v>
      </c>
      <c r="E480" s="259">
        <v>358.66</v>
      </c>
      <c r="F480" s="260">
        <f>E480-E480*40%</f>
        <v>215.196</v>
      </c>
      <c r="G480" s="8" t="s">
        <v>983</v>
      </c>
    </row>
    <row r="481" spans="1:7" ht="13.5">
      <c r="A481" s="249">
        <v>4</v>
      </c>
      <c r="B481" s="245" t="s">
        <v>456</v>
      </c>
      <c r="C481" s="245">
        <v>2017</v>
      </c>
      <c r="D481" s="246" t="s">
        <v>359</v>
      </c>
      <c r="E481" s="259">
        <v>699</v>
      </c>
      <c r="F481" s="260">
        <f>E481-E481*40%</f>
        <v>419.4</v>
      </c>
      <c r="G481" s="8" t="s">
        <v>983</v>
      </c>
    </row>
    <row r="482" spans="1:7" ht="13.5">
      <c r="A482" s="249">
        <v>5</v>
      </c>
      <c r="B482" s="245" t="s">
        <v>497</v>
      </c>
      <c r="C482" s="245">
        <v>2017</v>
      </c>
      <c r="D482" s="246" t="s">
        <v>359</v>
      </c>
      <c r="E482" s="259">
        <v>450</v>
      </c>
      <c r="F482" s="260">
        <f>E482-E482*40%</f>
        <v>270</v>
      </c>
      <c r="G482" s="8" t="s">
        <v>983</v>
      </c>
    </row>
    <row r="483" spans="1:6" ht="13.5">
      <c r="A483" s="249">
        <v>6</v>
      </c>
      <c r="B483" s="249" t="s">
        <v>515</v>
      </c>
      <c r="C483" s="249">
        <v>2018</v>
      </c>
      <c r="D483" s="261" t="s">
        <v>359</v>
      </c>
      <c r="E483" s="258">
        <v>3099</v>
      </c>
      <c r="F483" s="193">
        <f>E483-E483*30%</f>
        <v>2169.3</v>
      </c>
    </row>
    <row r="484" spans="1:7" ht="13.5">
      <c r="A484" s="249">
        <v>7</v>
      </c>
      <c r="B484" s="245" t="s">
        <v>516</v>
      </c>
      <c r="C484" s="245">
        <v>2018</v>
      </c>
      <c r="D484" s="246" t="s">
        <v>359</v>
      </c>
      <c r="E484" s="259">
        <v>209</v>
      </c>
      <c r="F484" s="260">
        <f>E484-E484*30%</f>
        <v>146.3</v>
      </c>
      <c r="G484" s="8" t="s">
        <v>983</v>
      </c>
    </row>
    <row r="485" spans="1:7" ht="13.5">
      <c r="A485" s="249">
        <v>8</v>
      </c>
      <c r="B485" s="245" t="s">
        <v>517</v>
      </c>
      <c r="C485" s="245">
        <v>2018</v>
      </c>
      <c r="D485" s="246" t="s">
        <v>359</v>
      </c>
      <c r="E485" s="259">
        <v>99.99</v>
      </c>
      <c r="F485" s="260">
        <f>E485-E485*30%</f>
        <v>69.993</v>
      </c>
      <c r="G485" s="8" t="s">
        <v>983</v>
      </c>
    </row>
    <row r="486" spans="1:6" ht="13.5">
      <c r="A486" s="249">
        <v>9</v>
      </c>
      <c r="B486" s="249" t="s">
        <v>518</v>
      </c>
      <c r="C486" s="249">
        <v>2018</v>
      </c>
      <c r="D486" s="189" t="s">
        <v>359</v>
      </c>
      <c r="E486" s="258">
        <v>2968.98</v>
      </c>
      <c r="F486" s="193">
        <f>E486-E486*30%</f>
        <v>2078.286</v>
      </c>
    </row>
    <row r="487" spans="1:6" ht="13.5">
      <c r="A487" s="249">
        <v>10</v>
      </c>
      <c r="B487" s="245" t="s">
        <v>519</v>
      </c>
      <c r="C487" s="245">
        <v>2018</v>
      </c>
      <c r="D487" s="246" t="s">
        <v>359</v>
      </c>
      <c r="E487" s="259">
        <v>1089</v>
      </c>
      <c r="F487" s="260">
        <f>E487-E487*30%</f>
        <v>762.3</v>
      </c>
    </row>
    <row r="488" spans="1:6" ht="13.5" customHeight="1">
      <c r="A488" s="249">
        <v>11</v>
      </c>
      <c r="B488" s="245" t="s">
        <v>790</v>
      </c>
      <c r="C488" s="245">
        <v>2020</v>
      </c>
      <c r="D488" s="246" t="s">
        <v>359</v>
      </c>
      <c r="E488" s="263">
        <v>1399</v>
      </c>
      <c r="F488" s="263">
        <v>1399</v>
      </c>
    </row>
    <row r="489" spans="1:6" ht="12.75" customHeight="1">
      <c r="A489" s="249">
        <v>12</v>
      </c>
      <c r="B489" s="249" t="s">
        <v>791</v>
      </c>
      <c r="C489" s="249">
        <v>2020</v>
      </c>
      <c r="D489" s="189" t="s">
        <v>359</v>
      </c>
      <c r="E489" s="262">
        <v>2356.91</v>
      </c>
      <c r="F489" s="262">
        <v>2356.91</v>
      </c>
    </row>
    <row r="490" spans="1:6" ht="13.5" customHeight="1">
      <c r="A490" s="249">
        <v>13</v>
      </c>
      <c r="B490" s="249" t="s">
        <v>791</v>
      </c>
      <c r="C490" s="249">
        <v>2020</v>
      </c>
      <c r="D490" s="189" t="s">
        <v>359</v>
      </c>
      <c r="E490" s="262">
        <v>2356.91</v>
      </c>
      <c r="F490" s="262">
        <v>2356.91</v>
      </c>
    </row>
    <row r="491" spans="1:6" ht="15" customHeight="1">
      <c r="A491" s="249">
        <v>14</v>
      </c>
      <c r="B491" s="249" t="s">
        <v>791</v>
      </c>
      <c r="C491" s="249">
        <v>2020</v>
      </c>
      <c r="D491" s="189" t="s">
        <v>359</v>
      </c>
      <c r="E491" s="262">
        <v>2356.91</v>
      </c>
      <c r="F491" s="262">
        <v>2356.91</v>
      </c>
    </row>
    <row r="492" spans="1:6" ht="12.75" customHeight="1">
      <c r="A492" s="249">
        <v>15</v>
      </c>
      <c r="B492" s="249" t="s">
        <v>791</v>
      </c>
      <c r="C492" s="249">
        <v>2020</v>
      </c>
      <c r="D492" s="189" t="s">
        <v>359</v>
      </c>
      <c r="E492" s="262">
        <v>2356.91</v>
      </c>
      <c r="F492" s="262">
        <v>2356.91</v>
      </c>
    </row>
    <row r="493" spans="1:6" ht="12.75" customHeight="1">
      <c r="A493" s="249">
        <v>16</v>
      </c>
      <c r="B493" s="249" t="s">
        <v>791</v>
      </c>
      <c r="C493" s="249">
        <v>2020</v>
      </c>
      <c r="D493" s="189" t="s">
        <v>359</v>
      </c>
      <c r="E493" s="262">
        <v>2356.91</v>
      </c>
      <c r="F493" s="262">
        <v>2356.91</v>
      </c>
    </row>
    <row r="494" spans="1:6" ht="12" customHeight="1">
      <c r="A494" s="249">
        <v>17</v>
      </c>
      <c r="B494" s="249" t="s">
        <v>792</v>
      </c>
      <c r="C494" s="249">
        <v>2020</v>
      </c>
      <c r="D494" s="189" t="s">
        <v>359</v>
      </c>
      <c r="E494" s="262">
        <v>2819</v>
      </c>
      <c r="F494" s="262">
        <v>2819</v>
      </c>
    </row>
    <row r="495" spans="1:7" ht="13.5" customHeight="1">
      <c r="A495" s="249">
        <v>18</v>
      </c>
      <c r="B495" s="245" t="s">
        <v>793</v>
      </c>
      <c r="C495" s="245">
        <v>2020</v>
      </c>
      <c r="D495" s="246" t="s">
        <v>359</v>
      </c>
      <c r="E495" s="263">
        <v>139</v>
      </c>
      <c r="F495" s="263">
        <v>139</v>
      </c>
      <c r="G495" s="8" t="s">
        <v>983</v>
      </c>
    </row>
    <row r="496" spans="1:6" ht="13.5" customHeight="1">
      <c r="A496" s="249">
        <v>19</v>
      </c>
      <c r="B496" s="249" t="s">
        <v>794</v>
      </c>
      <c r="C496" s="249">
        <v>2020</v>
      </c>
      <c r="D496" s="189" t="s">
        <v>359</v>
      </c>
      <c r="E496" s="262">
        <v>2399</v>
      </c>
      <c r="F496" s="262">
        <v>2399</v>
      </c>
    </row>
    <row r="497" spans="1:6" ht="12.75" customHeight="1">
      <c r="A497" s="249">
        <v>20</v>
      </c>
      <c r="B497" s="249" t="s">
        <v>795</v>
      </c>
      <c r="C497" s="249">
        <v>2020</v>
      </c>
      <c r="D497" s="189" t="s">
        <v>359</v>
      </c>
      <c r="E497" s="262">
        <v>2798.99</v>
      </c>
      <c r="F497" s="262">
        <v>2798.99</v>
      </c>
    </row>
    <row r="498" spans="1:6" ht="12.75" customHeight="1">
      <c r="A498" s="249">
        <v>21</v>
      </c>
      <c r="B498" s="245" t="s">
        <v>796</v>
      </c>
      <c r="C498" s="245">
        <v>2020</v>
      </c>
      <c r="D498" s="246" t="s">
        <v>359</v>
      </c>
      <c r="E498" s="263">
        <v>600</v>
      </c>
      <c r="F498" s="263">
        <v>600</v>
      </c>
    </row>
    <row r="499" spans="1:6" ht="12.75" customHeight="1">
      <c r="A499" s="249">
        <v>22</v>
      </c>
      <c r="B499" s="245" t="s">
        <v>797</v>
      </c>
      <c r="C499" s="245">
        <v>2020</v>
      </c>
      <c r="D499" s="246" t="s">
        <v>359</v>
      </c>
      <c r="E499" s="263">
        <v>600</v>
      </c>
      <c r="F499" s="263">
        <v>600</v>
      </c>
    </row>
    <row r="500" spans="1:6" ht="12.75" customHeight="1">
      <c r="A500" s="249">
        <v>23</v>
      </c>
      <c r="B500" s="245" t="s">
        <v>798</v>
      </c>
      <c r="C500" s="245">
        <v>2020</v>
      </c>
      <c r="D500" s="246" t="s">
        <v>359</v>
      </c>
      <c r="E500" s="263">
        <v>289</v>
      </c>
      <c r="F500" s="263">
        <v>289</v>
      </c>
    </row>
    <row r="501" spans="1:6" ht="12.75" customHeight="1">
      <c r="A501" s="249">
        <v>24</v>
      </c>
      <c r="B501" s="245" t="s">
        <v>798</v>
      </c>
      <c r="C501" s="245">
        <v>2020</v>
      </c>
      <c r="D501" s="246" t="s">
        <v>359</v>
      </c>
      <c r="E501" s="263">
        <v>289</v>
      </c>
      <c r="F501" s="263">
        <v>289</v>
      </c>
    </row>
    <row r="502" spans="1:6" ht="12.75" customHeight="1">
      <c r="A502" s="249">
        <v>25</v>
      </c>
      <c r="B502" s="245" t="s">
        <v>798</v>
      </c>
      <c r="C502" s="245">
        <v>2020</v>
      </c>
      <c r="D502" s="246" t="s">
        <v>359</v>
      </c>
      <c r="E502" s="263">
        <v>289</v>
      </c>
      <c r="F502" s="263">
        <v>289</v>
      </c>
    </row>
    <row r="503" spans="1:6" ht="12.75" customHeight="1">
      <c r="A503" s="249">
        <v>26</v>
      </c>
      <c r="B503" s="245" t="s">
        <v>798</v>
      </c>
      <c r="C503" s="245">
        <v>2020</v>
      </c>
      <c r="D503" s="246" t="s">
        <v>359</v>
      </c>
      <c r="E503" s="263">
        <v>289</v>
      </c>
      <c r="F503" s="263">
        <v>289</v>
      </c>
    </row>
    <row r="504" spans="1:6" ht="12.75" customHeight="1">
      <c r="A504" s="249">
        <v>27</v>
      </c>
      <c r="B504" s="245" t="s">
        <v>798</v>
      </c>
      <c r="C504" s="245">
        <v>2020</v>
      </c>
      <c r="D504" s="246" t="s">
        <v>359</v>
      </c>
      <c r="E504" s="263">
        <v>289</v>
      </c>
      <c r="F504" s="263">
        <v>289</v>
      </c>
    </row>
    <row r="505" spans="1:6" ht="12.75" customHeight="1">
      <c r="A505" s="249">
        <v>28</v>
      </c>
      <c r="B505" s="245" t="s">
        <v>798</v>
      </c>
      <c r="C505" s="245">
        <v>2020</v>
      </c>
      <c r="D505" s="246" t="s">
        <v>359</v>
      </c>
      <c r="E505" s="263">
        <v>289</v>
      </c>
      <c r="F505" s="263">
        <v>289</v>
      </c>
    </row>
    <row r="506" spans="1:7" ht="17.25" customHeight="1">
      <c r="A506" s="249"/>
      <c r="B506" s="251" t="s">
        <v>55</v>
      </c>
      <c r="C506" s="249"/>
      <c r="D506" s="189"/>
      <c r="E506" s="264">
        <f>SUM(E478:E505)</f>
        <v>37782.17</v>
      </c>
      <c r="F506" s="171">
        <f>SUM(F478:F505)</f>
        <v>33125.315</v>
      </c>
      <c r="G506" s="171">
        <f>F506-F507</f>
        <v>26110.726000000002</v>
      </c>
    </row>
    <row r="507" spans="1:7" s="39" customFormat="1" ht="27">
      <c r="A507" s="29"/>
      <c r="B507" s="28"/>
      <c r="C507" s="29"/>
      <c r="D507" s="29"/>
      <c r="E507" s="265"/>
      <c r="F507" s="169">
        <f>F478+F480+F481+F482+F484+F485+F495+F487+F488+SUM(F498:F505)</f>
        <v>7014.589</v>
      </c>
      <c r="G507" s="176" t="s">
        <v>1049</v>
      </c>
    </row>
    <row r="508" spans="1:5" s="39" customFormat="1" ht="13.5">
      <c r="A508" s="29"/>
      <c r="B508" s="28"/>
      <c r="C508" s="29"/>
      <c r="D508" s="29"/>
      <c r="E508" s="265"/>
    </row>
    <row r="509" spans="1:5" s="39" customFormat="1" ht="13.5" thickBot="1">
      <c r="A509" s="29"/>
      <c r="B509" s="28"/>
      <c r="C509" s="29"/>
      <c r="D509" s="29"/>
      <c r="E509" s="265"/>
    </row>
    <row r="510" spans="1:5" ht="15.75" customHeight="1" thickBot="1">
      <c r="A510" s="663" t="s">
        <v>379</v>
      </c>
      <c r="B510" s="664"/>
      <c r="C510" s="664"/>
      <c r="D510" s="664"/>
      <c r="E510" s="665"/>
    </row>
    <row r="511" spans="1:5" ht="12.75" customHeight="1">
      <c r="A511" s="678" t="s">
        <v>1434</v>
      </c>
      <c r="B511" s="679"/>
      <c r="C511" s="679"/>
      <c r="D511" s="679"/>
      <c r="E511" s="680"/>
    </row>
    <row r="512" spans="1:13" ht="56.25" customHeight="1" thickBot="1">
      <c r="A512" s="266" t="s">
        <v>50</v>
      </c>
      <c r="B512" s="267" t="s">
        <v>52</v>
      </c>
      <c r="C512" s="267" t="s">
        <v>53</v>
      </c>
      <c r="D512" s="268" t="s">
        <v>30</v>
      </c>
      <c r="E512" s="269" t="s">
        <v>46</v>
      </c>
      <c r="I512" s="685" t="s">
        <v>1071</v>
      </c>
      <c r="J512" s="685"/>
      <c r="K512" s="685"/>
      <c r="L512" s="685"/>
      <c r="M512" s="685"/>
    </row>
    <row r="513" spans="1:13" ht="15" thickBot="1">
      <c r="A513" s="270">
        <v>1</v>
      </c>
      <c r="B513" s="270" t="s">
        <v>503</v>
      </c>
      <c r="C513" s="270">
        <v>2017</v>
      </c>
      <c r="D513" s="270" t="s">
        <v>43</v>
      </c>
      <c r="E513" s="271">
        <v>21000</v>
      </c>
      <c r="F513" s="32"/>
      <c r="I513" s="663" t="s">
        <v>379</v>
      </c>
      <c r="J513" s="664"/>
      <c r="K513" s="664"/>
      <c r="L513" s="664"/>
      <c r="M513" s="665"/>
    </row>
    <row r="514" spans="1:13" ht="13.5">
      <c r="A514" s="270">
        <v>2</v>
      </c>
      <c r="B514" s="168" t="s">
        <v>504</v>
      </c>
      <c r="C514" s="168">
        <v>2017</v>
      </c>
      <c r="D514" s="168" t="s">
        <v>43</v>
      </c>
      <c r="E514" s="169">
        <v>1600</v>
      </c>
      <c r="I514" s="678" t="s">
        <v>1434</v>
      </c>
      <c r="J514" s="679"/>
      <c r="K514" s="679"/>
      <c r="L514" s="679"/>
      <c r="M514" s="680"/>
    </row>
    <row r="515" spans="1:13" ht="12.75" customHeight="1" thickBot="1">
      <c r="A515" s="270">
        <v>3</v>
      </c>
      <c r="B515" s="270" t="s">
        <v>520</v>
      </c>
      <c r="C515" s="270">
        <v>2018</v>
      </c>
      <c r="D515" s="270" t="s">
        <v>43</v>
      </c>
      <c r="E515" s="271">
        <v>3598</v>
      </c>
      <c r="I515" s="266" t="s">
        <v>50</v>
      </c>
      <c r="J515" s="267" t="s">
        <v>52</v>
      </c>
      <c r="K515" s="267" t="s">
        <v>53</v>
      </c>
      <c r="L515" s="268" t="s">
        <v>30</v>
      </c>
      <c r="M515" s="269" t="s">
        <v>46</v>
      </c>
    </row>
    <row r="516" spans="1:13" ht="13.5">
      <c r="A516" s="270">
        <v>4</v>
      </c>
      <c r="B516" s="168" t="s">
        <v>521</v>
      </c>
      <c r="C516" s="168">
        <v>2018</v>
      </c>
      <c r="D516" s="168" t="s">
        <v>43</v>
      </c>
      <c r="E516" s="169">
        <v>770</v>
      </c>
      <c r="I516" s="270">
        <v>1</v>
      </c>
      <c r="J516" s="270" t="s">
        <v>1069</v>
      </c>
      <c r="K516" s="270">
        <v>2021</v>
      </c>
      <c r="L516" s="270" t="s">
        <v>44</v>
      </c>
      <c r="M516" s="271">
        <v>3997.5</v>
      </c>
    </row>
    <row r="517" spans="1:13" ht="13.5" thickBot="1">
      <c r="A517" s="270">
        <v>5</v>
      </c>
      <c r="B517" s="168" t="s">
        <v>393</v>
      </c>
      <c r="C517" s="168">
        <v>2019</v>
      </c>
      <c r="D517" s="168" t="s">
        <v>43</v>
      </c>
      <c r="E517" s="169">
        <v>799</v>
      </c>
      <c r="I517" s="272"/>
      <c r="J517" s="273" t="s">
        <v>51</v>
      </c>
      <c r="K517" s="274"/>
      <c r="L517" s="275"/>
      <c r="M517" s="269">
        <f>SUM(M516)</f>
        <v>3997.5</v>
      </c>
    </row>
    <row r="518" spans="1:13" ht="13.5">
      <c r="A518" s="270">
        <v>6</v>
      </c>
      <c r="B518" s="168" t="s">
        <v>819</v>
      </c>
      <c r="C518" s="168">
        <v>2019</v>
      </c>
      <c r="D518" s="168" t="s">
        <v>43</v>
      </c>
      <c r="E518" s="169">
        <v>228</v>
      </c>
      <c r="I518" s="617" t="s">
        <v>1435</v>
      </c>
      <c r="J518" s="618"/>
      <c r="K518" s="618"/>
      <c r="L518" s="618"/>
      <c r="M518" s="619"/>
    </row>
    <row r="519" spans="1:13" ht="32.25" customHeight="1" thickBot="1">
      <c r="A519" s="270">
        <v>7</v>
      </c>
      <c r="B519" s="270" t="s">
        <v>820</v>
      </c>
      <c r="C519" s="270">
        <v>2019</v>
      </c>
      <c r="D519" s="270" t="s">
        <v>43</v>
      </c>
      <c r="E519" s="271">
        <v>2099</v>
      </c>
      <c r="I519" s="276" t="s">
        <v>50</v>
      </c>
      <c r="J519" s="277" t="s">
        <v>54</v>
      </c>
      <c r="K519" s="277" t="s">
        <v>53</v>
      </c>
      <c r="L519" s="278" t="s">
        <v>30</v>
      </c>
      <c r="M519" s="279" t="s">
        <v>46</v>
      </c>
    </row>
    <row r="520" spans="1:13" ht="32.25" customHeight="1">
      <c r="A520" s="270">
        <v>8</v>
      </c>
      <c r="B520" s="168" t="s">
        <v>821</v>
      </c>
      <c r="C520" s="168">
        <v>2020</v>
      </c>
      <c r="D520" s="168" t="s">
        <v>43</v>
      </c>
      <c r="E520" s="169">
        <v>11403.52</v>
      </c>
      <c r="I520" s="270">
        <v>1</v>
      </c>
      <c r="J520" s="270" t="s">
        <v>773</v>
      </c>
      <c r="K520" s="270">
        <v>2021</v>
      </c>
      <c r="L520" s="270" t="s">
        <v>44</v>
      </c>
      <c r="M520" s="271">
        <v>1999.9</v>
      </c>
    </row>
    <row r="521" spans="1:13" ht="32.25" customHeight="1">
      <c r="A521" s="270">
        <v>9</v>
      </c>
      <c r="B521" s="270" t="s">
        <v>951</v>
      </c>
      <c r="C521" s="270">
        <v>2020</v>
      </c>
      <c r="D521" s="270" t="s">
        <v>43</v>
      </c>
      <c r="E521" s="271">
        <v>4198</v>
      </c>
      <c r="I521" s="270">
        <v>2</v>
      </c>
      <c r="J521" s="270" t="s">
        <v>1070</v>
      </c>
      <c r="K521" s="270">
        <v>2021</v>
      </c>
      <c r="L521" s="270" t="s">
        <v>44</v>
      </c>
      <c r="M521" s="271">
        <v>4779.6</v>
      </c>
    </row>
    <row r="522" spans="1:13" ht="32.25" customHeight="1">
      <c r="A522" s="270">
        <v>10</v>
      </c>
      <c r="B522" s="270" t="s">
        <v>1069</v>
      </c>
      <c r="C522" s="270">
        <v>2021</v>
      </c>
      <c r="D522" s="270" t="s">
        <v>44</v>
      </c>
      <c r="E522" s="271">
        <v>3997.5</v>
      </c>
      <c r="I522" s="299"/>
      <c r="J522" s="299"/>
      <c r="K522" s="299"/>
      <c r="L522" s="299"/>
      <c r="M522" s="408"/>
    </row>
    <row r="523" spans="1:13" ht="13.5" thickBot="1">
      <c r="A523" s="272"/>
      <c r="B523" s="273" t="s">
        <v>51</v>
      </c>
      <c r="C523" s="274"/>
      <c r="D523" s="275"/>
      <c r="E523" s="171">
        <f>SUM(E513:E522)</f>
        <v>49693.020000000004</v>
      </c>
      <c r="F523" s="521">
        <f>E523-E524</f>
        <v>34892.5</v>
      </c>
      <c r="I523" s="274"/>
      <c r="J523" s="267" t="s">
        <v>51</v>
      </c>
      <c r="K523" s="274"/>
      <c r="L523" s="274"/>
      <c r="M523" s="280">
        <f>SUM(M520:M521)</f>
        <v>6779.5</v>
      </c>
    </row>
    <row r="524" spans="1:13" ht="12.75" customHeight="1">
      <c r="A524" s="29"/>
      <c r="B524" s="28"/>
      <c r="C524" s="29"/>
      <c r="D524" s="29"/>
      <c r="E524" s="169">
        <f>SUM(E514,E516:E518,E520)</f>
        <v>14800.52</v>
      </c>
      <c r="F524" s="176" t="s">
        <v>1049</v>
      </c>
      <c r="I524" s="29"/>
      <c r="J524" s="28"/>
      <c r="K524" s="29"/>
      <c r="L524" s="29"/>
      <c r="M524" s="265"/>
    </row>
    <row r="525" spans="1:5" ht="12" customHeight="1">
      <c r="A525" s="617" t="s">
        <v>1435</v>
      </c>
      <c r="B525" s="618"/>
      <c r="C525" s="618"/>
      <c r="D525" s="618"/>
      <c r="E525" s="619"/>
    </row>
    <row r="526" spans="1:5" ht="57" customHeight="1" thickBot="1">
      <c r="A526" s="276" t="s">
        <v>50</v>
      </c>
      <c r="B526" s="277" t="s">
        <v>54</v>
      </c>
      <c r="C526" s="277" t="s">
        <v>53</v>
      </c>
      <c r="D526" s="277" t="s">
        <v>30</v>
      </c>
      <c r="E526" s="279" t="s">
        <v>46</v>
      </c>
    </row>
    <row r="527" spans="1:5" ht="15.75" customHeight="1">
      <c r="A527" s="270">
        <v>1</v>
      </c>
      <c r="B527" s="402" t="s">
        <v>457</v>
      </c>
      <c r="C527" s="403">
        <v>2016</v>
      </c>
      <c r="D527" s="168" t="s">
        <v>44</v>
      </c>
      <c r="E527" s="404">
        <v>1649.7</v>
      </c>
    </row>
    <row r="528" spans="1:5" ht="12.75" customHeight="1">
      <c r="A528" s="270">
        <v>2</v>
      </c>
      <c r="B528" s="402" t="s">
        <v>458</v>
      </c>
      <c r="C528" s="403">
        <v>2016</v>
      </c>
      <c r="D528" s="168" t="s">
        <v>44</v>
      </c>
      <c r="E528" s="404">
        <v>2500</v>
      </c>
    </row>
    <row r="529" spans="1:5" ht="13.5">
      <c r="A529" s="270">
        <v>3</v>
      </c>
      <c r="B529" s="405" t="s">
        <v>459</v>
      </c>
      <c r="C529" s="406">
        <v>2016</v>
      </c>
      <c r="D529" s="168" t="s">
        <v>44</v>
      </c>
      <c r="E529" s="407">
        <v>799</v>
      </c>
    </row>
    <row r="530" spans="1:5" ht="13.5">
      <c r="A530" s="270">
        <v>4</v>
      </c>
      <c r="B530" s="281" t="s">
        <v>460</v>
      </c>
      <c r="C530" s="282">
        <v>2016</v>
      </c>
      <c r="D530" s="270" t="s">
        <v>44</v>
      </c>
      <c r="E530" s="283">
        <v>6690</v>
      </c>
    </row>
    <row r="531" spans="1:5" ht="13.5">
      <c r="A531" s="270">
        <v>5</v>
      </c>
      <c r="B531" s="270" t="s">
        <v>505</v>
      </c>
      <c r="C531" s="270">
        <v>2017</v>
      </c>
      <c r="D531" s="270" t="s">
        <v>43</v>
      </c>
      <c r="E531" s="271">
        <v>4498</v>
      </c>
    </row>
    <row r="532" spans="1:5" ht="12.75" customHeight="1">
      <c r="A532" s="270">
        <v>6</v>
      </c>
      <c r="B532" s="270" t="s">
        <v>506</v>
      </c>
      <c r="C532" s="270">
        <v>2017</v>
      </c>
      <c r="D532" s="270" t="s">
        <v>43</v>
      </c>
      <c r="E532" s="271">
        <v>2799</v>
      </c>
    </row>
    <row r="533" spans="1:5" ht="13.5">
      <c r="A533" s="270">
        <v>7</v>
      </c>
      <c r="B533" s="270" t="s">
        <v>460</v>
      </c>
      <c r="C533" s="270">
        <v>2017</v>
      </c>
      <c r="D533" s="270" t="s">
        <v>43</v>
      </c>
      <c r="E533" s="271">
        <v>9742.83</v>
      </c>
    </row>
    <row r="534" spans="1:5" ht="13.5">
      <c r="A534" s="270">
        <v>8</v>
      </c>
      <c r="B534" s="270" t="s">
        <v>522</v>
      </c>
      <c r="C534" s="270">
        <v>2018</v>
      </c>
      <c r="D534" s="284" t="s">
        <v>43</v>
      </c>
      <c r="E534" s="271">
        <v>2949</v>
      </c>
    </row>
    <row r="535" spans="1:5" ht="13.5">
      <c r="A535" s="270">
        <v>9</v>
      </c>
      <c r="B535" s="270" t="s">
        <v>506</v>
      </c>
      <c r="C535" s="270">
        <v>2018</v>
      </c>
      <c r="D535" s="270" t="s">
        <v>43</v>
      </c>
      <c r="E535" s="271">
        <v>2949</v>
      </c>
    </row>
    <row r="536" spans="1:5" ht="13.5">
      <c r="A536" s="270">
        <v>10</v>
      </c>
      <c r="B536" s="270" t="s">
        <v>523</v>
      </c>
      <c r="C536" s="270">
        <v>2018</v>
      </c>
      <c r="D536" s="270" t="s">
        <v>43</v>
      </c>
      <c r="E536" s="271">
        <v>3335</v>
      </c>
    </row>
    <row r="537" spans="1:5" ht="13.5">
      <c r="A537" s="270">
        <v>11</v>
      </c>
      <c r="B537" s="270" t="s">
        <v>506</v>
      </c>
      <c r="C537" s="270">
        <v>2019</v>
      </c>
      <c r="D537" s="270" t="s">
        <v>43</v>
      </c>
      <c r="E537" s="271">
        <v>2380</v>
      </c>
    </row>
    <row r="538" spans="1:5" ht="13.5">
      <c r="A538" s="270">
        <v>12</v>
      </c>
      <c r="B538" s="270" t="s">
        <v>460</v>
      </c>
      <c r="C538" s="270">
        <v>2019</v>
      </c>
      <c r="D538" s="270" t="s">
        <v>43</v>
      </c>
      <c r="E538" s="271">
        <v>8105.7</v>
      </c>
    </row>
    <row r="539" spans="1:5" ht="13.5">
      <c r="A539" s="270">
        <v>13</v>
      </c>
      <c r="B539" s="270" t="s">
        <v>523</v>
      </c>
      <c r="C539" s="270">
        <v>2019</v>
      </c>
      <c r="D539" s="270" t="s">
        <v>43</v>
      </c>
      <c r="E539" s="271">
        <v>15000</v>
      </c>
    </row>
    <row r="540" spans="1:5" ht="13.5">
      <c r="A540" s="270">
        <v>14</v>
      </c>
      <c r="B540" s="168" t="s">
        <v>822</v>
      </c>
      <c r="C540" s="168">
        <v>2020</v>
      </c>
      <c r="D540" s="168" t="s">
        <v>43</v>
      </c>
      <c r="E540" s="169">
        <v>1899</v>
      </c>
    </row>
    <row r="541" spans="1:5" ht="13.5">
      <c r="A541" s="270">
        <v>15</v>
      </c>
      <c r="B541" s="168" t="s">
        <v>390</v>
      </c>
      <c r="C541" s="168">
        <v>2020</v>
      </c>
      <c r="D541" s="168" t="s">
        <v>43</v>
      </c>
      <c r="E541" s="169">
        <v>1898</v>
      </c>
    </row>
    <row r="542" spans="1:5" ht="13.5">
      <c r="A542" s="270">
        <v>16</v>
      </c>
      <c r="B542" s="270" t="s">
        <v>458</v>
      </c>
      <c r="C542" s="270">
        <v>2020</v>
      </c>
      <c r="D542" s="270" t="s">
        <v>43</v>
      </c>
      <c r="E542" s="271">
        <v>3833.77</v>
      </c>
    </row>
    <row r="543" spans="1:5" ht="13.5">
      <c r="A543" s="270">
        <v>17</v>
      </c>
      <c r="B543" s="270" t="s">
        <v>952</v>
      </c>
      <c r="C543" s="270">
        <v>2020</v>
      </c>
      <c r="D543" s="270" t="s">
        <v>43</v>
      </c>
      <c r="E543" s="271">
        <v>2649</v>
      </c>
    </row>
    <row r="544" spans="1:5" ht="15" customHeight="1">
      <c r="A544" s="270">
        <v>18</v>
      </c>
      <c r="B544" s="270" t="s">
        <v>785</v>
      </c>
      <c r="C544" s="270">
        <v>2020</v>
      </c>
      <c r="D544" s="270" t="s">
        <v>43</v>
      </c>
      <c r="E544" s="271">
        <v>3999.9</v>
      </c>
    </row>
    <row r="545" spans="1:5" ht="15" customHeight="1">
      <c r="A545" s="270">
        <v>19</v>
      </c>
      <c r="B545" s="168" t="s">
        <v>773</v>
      </c>
      <c r="C545" s="168">
        <v>2021</v>
      </c>
      <c r="D545" s="168" t="s">
        <v>44</v>
      </c>
      <c r="E545" s="169">
        <v>1999.9</v>
      </c>
    </row>
    <row r="546" spans="1:5" ht="15" customHeight="1">
      <c r="A546" s="270">
        <v>20</v>
      </c>
      <c r="B546" s="270" t="s">
        <v>1070</v>
      </c>
      <c r="C546" s="270">
        <v>2021</v>
      </c>
      <c r="D546" s="270" t="s">
        <v>44</v>
      </c>
      <c r="E546" s="271">
        <v>4779.6</v>
      </c>
    </row>
    <row r="547" spans="1:6" ht="13.5" thickBot="1">
      <c r="A547" s="274"/>
      <c r="B547" s="267" t="s">
        <v>51</v>
      </c>
      <c r="C547" s="274"/>
      <c r="D547" s="274"/>
      <c r="E547" s="171">
        <f>SUM(E527:E546)</f>
        <v>84456.4</v>
      </c>
      <c r="F547" s="171">
        <f>E547-E548</f>
        <v>73710.79999999999</v>
      </c>
    </row>
    <row r="548" spans="1:6" s="39" customFormat="1" ht="13.5">
      <c r="A548" s="29"/>
      <c r="B548" s="28"/>
      <c r="C548" s="29"/>
      <c r="D548" s="29"/>
      <c r="E548" s="169">
        <f>SUM(E527:E529,E540:E541,E545)</f>
        <v>10745.6</v>
      </c>
      <c r="F548" s="176" t="s">
        <v>1049</v>
      </c>
    </row>
    <row r="549" spans="1:5" ht="13.5">
      <c r="A549" s="29"/>
      <c r="B549" s="28"/>
      <c r="C549" s="29"/>
      <c r="D549" s="29"/>
      <c r="E549" s="265"/>
    </row>
    <row r="550" spans="1:5" ht="21.75" customHeight="1" thickBot="1">
      <c r="A550" s="155" t="s">
        <v>380</v>
      </c>
      <c r="B550" s="156"/>
      <c r="C550" s="156"/>
      <c r="D550" s="156"/>
      <c r="E550" s="156"/>
    </row>
    <row r="551" spans="1:5" ht="24.75" customHeight="1">
      <c r="A551" s="638" t="s">
        <v>1434</v>
      </c>
      <c r="B551" s="638"/>
      <c r="C551" s="638"/>
      <c r="D551" s="638"/>
      <c r="E551" s="638"/>
    </row>
    <row r="552" spans="1:5" ht="44.25" customHeight="1">
      <c r="A552" s="285" t="s">
        <v>50</v>
      </c>
      <c r="B552" s="286" t="s">
        <v>52</v>
      </c>
      <c r="C552" s="286" t="s">
        <v>53</v>
      </c>
      <c r="D552" s="287" t="s">
        <v>30</v>
      </c>
      <c r="E552" s="288" t="s">
        <v>46</v>
      </c>
    </row>
    <row r="553" spans="1:5" ht="13.5">
      <c r="A553" s="36">
        <v>1</v>
      </c>
      <c r="B553" s="168" t="s">
        <v>116</v>
      </c>
      <c r="C553" s="168">
        <v>2017</v>
      </c>
      <c r="D553" s="168" t="s">
        <v>43</v>
      </c>
      <c r="E553" s="169">
        <v>1224.3</v>
      </c>
    </row>
    <row r="554" spans="1:5" ht="13.5">
      <c r="A554" s="36">
        <v>2</v>
      </c>
      <c r="B554" s="36" t="s">
        <v>116</v>
      </c>
      <c r="C554" s="36">
        <v>2020</v>
      </c>
      <c r="D554" s="36" t="s">
        <v>44</v>
      </c>
      <c r="E554" s="166">
        <v>2629.98</v>
      </c>
    </row>
    <row r="555" spans="1:5" ht="13.5">
      <c r="A555" s="36">
        <v>3</v>
      </c>
      <c r="B555" s="36" t="s">
        <v>823</v>
      </c>
      <c r="C555" s="36">
        <v>2020</v>
      </c>
      <c r="D555" s="36" t="s">
        <v>44</v>
      </c>
      <c r="E555" s="166">
        <v>2693.7</v>
      </c>
    </row>
    <row r="556" spans="1:5" s="289" customFormat="1" ht="23.25" customHeight="1">
      <c r="A556" s="36">
        <v>4</v>
      </c>
      <c r="B556" s="36" t="s">
        <v>823</v>
      </c>
      <c r="C556" s="36">
        <v>2020</v>
      </c>
      <c r="D556" s="36" t="s">
        <v>44</v>
      </c>
      <c r="E556" s="166">
        <v>2693.7</v>
      </c>
    </row>
    <row r="557" spans="1:6" s="39" customFormat="1" ht="29.25" customHeight="1">
      <c r="A557" s="36"/>
      <c r="B557" s="36"/>
      <c r="C557" s="36" t="s">
        <v>0</v>
      </c>
      <c r="D557" s="36"/>
      <c r="E557" s="171">
        <f>SUM(E553:E556)</f>
        <v>9241.68</v>
      </c>
      <c r="F557" s="521">
        <f>E557-E558</f>
        <v>8017.38</v>
      </c>
    </row>
    <row r="558" spans="1:6" s="39" customFormat="1" ht="29.25" customHeight="1">
      <c r="A558" s="339"/>
      <c r="B558" s="38"/>
      <c r="C558" s="38"/>
      <c r="D558" s="38"/>
      <c r="E558" s="169">
        <f>E553</f>
        <v>1224.3</v>
      </c>
      <c r="F558" s="176" t="s">
        <v>1049</v>
      </c>
    </row>
    <row r="559" spans="1:5" ht="13.5">
      <c r="A559" s="666" t="s">
        <v>956</v>
      </c>
      <c r="B559" s="667"/>
      <c r="C559" s="667"/>
      <c r="D559" s="667"/>
      <c r="E559" s="668"/>
    </row>
    <row r="560" spans="1:5" ht="54">
      <c r="A560" s="34" t="s">
        <v>50</v>
      </c>
      <c r="B560" s="34" t="s">
        <v>117</v>
      </c>
      <c r="C560" s="34" t="s">
        <v>53</v>
      </c>
      <c r="D560" s="34" t="s">
        <v>30</v>
      </c>
      <c r="E560" s="257" t="s">
        <v>46</v>
      </c>
    </row>
    <row r="561" spans="1:5" ht="13.5">
      <c r="A561" s="36">
        <v>4</v>
      </c>
      <c r="B561" s="168" t="s">
        <v>957</v>
      </c>
      <c r="C561" s="168">
        <v>2020</v>
      </c>
      <c r="D561" s="168" t="s">
        <v>44</v>
      </c>
      <c r="E561" s="169">
        <v>1459</v>
      </c>
    </row>
    <row r="562" spans="1:6" ht="24.75" customHeight="1">
      <c r="A562" s="36"/>
      <c r="B562" s="36" t="s">
        <v>1050</v>
      </c>
      <c r="C562" s="36">
        <v>2022</v>
      </c>
      <c r="D562" s="36"/>
      <c r="E562" s="166">
        <v>2994.09</v>
      </c>
      <c r="F562" s="32"/>
    </row>
    <row r="563" spans="1:6" ht="24.75" customHeight="1">
      <c r="A563" s="36"/>
      <c r="B563" s="36" t="s">
        <v>1051</v>
      </c>
      <c r="C563" s="36">
        <v>2022</v>
      </c>
      <c r="D563" s="36"/>
      <c r="E563" s="166">
        <v>3193.7</v>
      </c>
      <c r="F563" s="32"/>
    </row>
    <row r="564" spans="1:6" ht="24.75" customHeight="1">
      <c r="A564" s="36"/>
      <c r="B564" s="36"/>
      <c r="C564" s="36" t="s">
        <v>0</v>
      </c>
      <c r="D564" s="36"/>
      <c r="E564" s="171">
        <f>SUM(E561:E563)</f>
        <v>7646.79</v>
      </c>
      <c r="F564" s="171">
        <f>E564-E565</f>
        <v>6187.79</v>
      </c>
    </row>
    <row r="565" spans="5:6" ht="24.75" customHeight="1">
      <c r="E565" s="169">
        <f>E561</f>
        <v>1459</v>
      </c>
      <c r="F565" s="176" t="s">
        <v>1049</v>
      </c>
    </row>
    <row r="566" spans="1:5" ht="2.25" customHeight="1">
      <c r="A566" s="29"/>
      <c r="B566" s="29"/>
      <c r="C566" s="29"/>
      <c r="D566" s="29"/>
      <c r="E566" s="265"/>
    </row>
    <row r="567" spans="1:5" ht="13.5">
      <c r="A567" s="29"/>
      <c r="B567" s="29"/>
      <c r="C567" s="29"/>
      <c r="D567" s="29"/>
      <c r="E567" s="265"/>
    </row>
    <row r="568" spans="1:5" ht="28.5" customHeight="1" thickBot="1">
      <c r="A568" s="156" t="s">
        <v>381</v>
      </c>
      <c r="B568" s="156"/>
      <c r="C568" s="156"/>
      <c r="D568" s="156"/>
      <c r="E568" s="156"/>
    </row>
    <row r="569" spans="1:5" ht="13.5" customHeight="1">
      <c r="A569" s="626" t="s">
        <v>1436</v>
      </c>
      <c r="B569" s="627"/>
      <c r="C569" s="627"/>
      <c r="D569" s="627"/>
      <c r="E569" s="628"/>
    </row>
    <row r="570" spans="1:5" ht="24.75" customHeight="1">
      <c r="A570" s="36" t="s">
        <v>50</v>
      </c>
      <c r="B570" s="36"/>
      <c r="C570" s="36" t="s">
        <v>53</v>
      </c>
      <c r="D570" s="36" t="s">
        <v>30</v>
      </c>
      <c r="E570" s="36" t="s">
        <v>46</v>
      </c>
    </row>
    <row r="571" spans="1:5" ht="13.5">
      <c r="A571" s="36">
        <v>1</v>
      </c>
      <c r="B571" s="36" t="s">
        <v>116</v>
      </c>
      <c r="C571" s="36">
        <v>2018</v>
      </c>
      <c r="D571" s="36" t="s">
        <v>45</v>
      </c>
      <c r="E571" s="166">
        <v>2060</v>
      </c>
    </row>
    <row r="572" spans="1:5" ht="15" customHeight="1">
      <c r="A572" s="36">
        <v>2</v>
      </c>
      <c r="B572" s="36" t="s">
        <v>116</v>
      </c>
      <c r="C572" s="36">
        <v>2018</v>
      </c>
      <c r="D572" s="36" t="s">
        <v>45</v>
      </c>
      <c r="E572" s="166">
        <v>2060</v>
      </c>
    </row>
    <row r="573" spans="1:12" ht="15" customHeight="1" thickBot="1">
      <c r="A573" s="36">
        <v>3</v>
      </c>
      <c r="B573" s="36" t="s">
        <v>116</v>
      </c>
      <c r="C573" s="36">
        <v>2018</v>
      </c>
      <c r="D573" s="36" t="s">
        <v>45</v>
      </c>
      <c r="E573" s="166">
        <v>2060</v>
      </c>
      <c r="H573" s="685" t="s">
        <v>1073</v>
      </c>
      <c r="I573" s="685"/>
      <c r="J573" s="685"/>
      <c r="K573" s="685"/>
      <c r="L573" s="685"/>
    </row>
    <row r="574" spans="1:12" ht="15" customHeight="1" thickBot="1">
      <c r="A574" s="36">
        <v>4</v>
      </c>
      <c r="B574" s="36" t="s">
        <v>116</v>
      </c>
      <c r="C574" s="36">
        <v>2018</v>
      </c>
      <c r="D574" s="36" t="s">
        <v>45</v>
      </c>
      <c r="E574" s="166">
        <v>2060</v>
      </c>
      <c r="H574" s="663" t="s">
        <v>381</v>
      </c>
      <c r="I574" s="664"/>
      <c r="J574" s="664"/>
      <c r="K574" s="664"/>
      <c r="L574" s="665"/>
    </row>
    <row r="575" spans="1:12" ht="15" customHeight="1">
      <c r="A575" s="36">
        <v>5</v>
      </c>
      <c r="B575" s="36" t="s">
        <v>116</v>
      </c>
      <c r="C575" s="36">
        <v>2018</v>
      </c>
      <c r="D575" s="36" t="s">
        <v>45</v>
      </c>
      <c r="E575" s="166">
        <v>2060</v>
      </c>
      <c r="H575" s="678" t="s">
        <v>1437</v>
      </c>
      <c r="I575" s="679"/>
      <c r="J575" s="679"/>
      <c r="K575" s="679"/>
      <c r="L575" s="680"/>
    </row>
    <row r="576" spans="1:12" ht="15" customHeight="1" thickBot="1">
      <c r="A576" s="36">
        <v>6</v>
      </c>
      <c r="B576" s="168" t="s">
        <v>116</v>
      </c>
      <c r="C576" s="168">
        <v>2018</v>
      </c>
      <c r="D576" s="168" t="s">
        <v>45</v>
      </c>
      <c r="E576" s="169">
        <v>1999</v>
      </c>
      <c r="H576" s="273" t="s">
        <v>50</v>
      </c>
      <c r="I576" s="267"/>
      <c r="J576" s="267" t="s">
        <v>53</v>
      </c>
      <c r="K576" s="268" t="s">
        <v>30</v>
      </c>
      <c r="L576" s="269" t="s">
        <v>46</v>
      </c>
    </row>
    <row r="577" spans="1:12" ht="15" customHeight="1">
      <c r="A577" s="36">
        <v>7</v>
      </c>
      <c r="B577" s="168" t="s">
        <v>116</v>
      </c>
      <c r="C577" s="168">
        <v>2018</v>
      </c>
      <c r="D577" s="168" t="s">
        <v>45</v>
      </c>
      <c r="E577" s="169">
        <v>1999</v>
      </c>
      <c r="H577" s="284">
        <v>21</v>
      </c>
      <c r="I577" s="284" t="s">
        <v>1072</v>
      </c>
      <c r="J577" s="284">
        <v>2021</v>
      </c>
      <c r="K577" s="290" t="s">
        <v>45</v>
      </c>
      <c r="L577" s="271">
        <v>823.9</v>
      </c>
    </row>
    <row r="578" spans="1:12" ht="15" customHeight="1">
      <c r="A578" s="36">
        <v>8</v>
      </c>
      <c r="B578" s="168" t="s">
        <v>116</v>
      </c>
      <c r="C578" s="168">
        <v>2018</v>
      </c>
      <c r="D578" s="168" t="s">
        <v>45</v>
      </c>
      <c r="E578" s="169">
        <v>1999</v>
      </c>
      <c r="H578" s="270"/>
      <c r="I578" s="291" t="s">
        <v>51</v>
      </c>
      <c r="J578" s="270"/>
      <c r="K578" s="270"/>
      <c r="L578" s="292">
        <f>SUM(L577)</f>
        <v>823.9</v>
      </c>
    </row>
    <row r="579" spans="1:5" ht="15" customHeight="1">
      <c r="A579" s="36">
        <v>9</v>
      </c>
      <c r="B579" s="168" t="s">
        <v>116</v>
      </c>
      <c r="C579" s="168">
        <v>2018</v>
      </c>
      <c r="D579" s="168" t="s">
        <v>45</v>
      </c>
      <c r="E579" s="169">
        <v>1999</v>
      </c>
    </row>
    <row r="580" spans="1:5" ht="15" customHeight="1">
      <c r="A580" s="36">
        <v>10</v>
      </c>
      <c r="B580" s="168" t="s">
        <v>521</v>
      </c>
      <c r="C580" s="168">
        <v>2019</v>
      </c>
      <c r="D580" s="168" t="s">
        <v>45</v>
      </c>
      <c r="E580" s="169">
        <v>699</v>
      </c>
    </row>
    <row r="581" spans="1:5" ht="15" customHeight="1">
      <c r="A581" s="36">
        <v>11</v>
      </c>
      <c r="B581" s="36" t="s">
        <v>801</v>
      </c>
      <c r="C581" s="36">
        <v>2020</v>
      </c>
      <c r="D581" s="36" t="s">
        <v>45</v>
      </c>
      <c r="E581" s="166">
        <v>2950</v>
      </c>
    </row>
    <row r="582" spans="1:5" ht="15" customHeight="1">
      <c r="A582" s="36">
        <v>12</v>
      </c>
      <c r="B582" s="36" t="s">
        <v>801</v>
      </c>
      <c r="C582" s="36">
        <v>2021</v>
      </c>
      <c r="D582" s="36" t="s">
        <v>45</v>
      </c>
      <c r="E582" s="166">
        <v>3628.5</v>
      </c>
    </row>
    <row r="583" spans="1:5" ht="15" customHeight="1">
      <c r="A583" s="36">
        <v>13</v>
      </c>
      <c r="B583" s="168" t="s">
        <v>933</v>
      </c>
      <c r="C583" s="168">
        <v>2021</v>
      </c>
      <c r="D583" s="168" t="s">
        <v>45</v>
      </c>
      <c r="E583" s="169">
        <v>653.9</v>
      </c>
    </row>
    <row r="584" spans="1:5" ht="15" customHeight="1">
      <c r="A584" s="36">
        <v>14</v>
      </c>
      <c r="B584" s="36" t="s">
        <v>1064</v>
      </c>
      <c r="C584" s="36">
        <v>2022</v>
      </c>
      <c r="D584" s="36" t="s">
        <v>45</v>
      </c>
      <c r="E584" s="166">
        <v>6900</v>
      </c>
    </row>
    <row r="585" spans="1:5" ht="15" customHeight="1">
      <c r="A585" s="36">
        <v>15</v>
      </c>
      <c r="B585" s="36" t="s">
        <v>1065</v>
      </c>
      <c r="C585" s="36">
        <v>2022</v>
      </c>
      <c r="D585" s="36" t="s">
        <v>45</v>
      </c>
      <c r="E585" s="166">
        <v>2298</v>
      </c>
    </row>
    <row r="586" spans="1:5" ht="15" customHeight="1">
      <c r="A586" s="36">
        <v>16</v>
      </c>
      <c r="B586" s="36" t="s">
        <v>1066</v>
      </c>
      <c r="C586" s="36">
        <v>2022</v>
      </c>
      <c r="D586" s="36" t="s">
        <v>45</v>
      </c>
      <c r="E586" s="166">
        <v>4640</v>
      </c>
    </row>
    <row r="587" spans="1:5" ht="15" customHeight="1">
      <c r="A587" s="36"/>
      <c r="B587" s="168" t="s">
        <v>1072</v>
      </c>
      <c r="C587" s="168">
        <v>2021</v>
      </c>
      <c r="D587" s="168" t="s">
        <v>45</v>
      </c>
      <c r="E587" s="169">
        <v>823.9</v>
      </c>
    </row>
    <row r="588" spans="1:6" ht="15" customHeight="1">
      <c r="A588" s="36"/>
      <c r="B588" s="36" t="s">
        <v>51</v>
      </c>
      <c r="C588" s="36"/>
      <c r="D588" s="36"/>
      <c r="E588" s="171">
        <f>SUM(E571:E587)</f>
        <v>40889.3</v>
      </c>
      <c r="F588" s="521">
        <f>E588-E589</f>
        <v>30716.500000000004</v>
      </c>
    </row>
    <row r="589" spans="1:6" ht="15" customHeight="1" thickBot="1">
      <c r="A589" s="326"/>
      <c r="B589" s="326"/>
      <c r="C589" s="326"/>
      <c r="D589" s="326"/>
      <c r="E589" s="169">
        <f>SUM(E576:E580)+E583+E587</f>
        <v>10172.8</v>
      </c>
      <c r="F589" s="176" t="s">
        <v>1049</v>
      </c>
    </row>
    <row r="590" spans="1:5" ht="15" customHeight="1">
      <c r="A590" s="626" t="s">
        <v>1438</v>
      </c>
      <c r="B590" s="627"/>
      <c r="C590" s="627"/>
      <c r="D590" s="627"/>
      <c r="E590" s="628"/>
    </row>
    <row r="591" spans="1:5" ht="39" customHeight="1" thickBot="1">
      <c r="A591" s="158" t="s">
        <v>50</v>
      </c>
      <c r="B591" s="159" t="s">
        <v>54</v>
      </c>
      <c r="C591" s="159" t="s">
        <v>53</v>
      </c>
      <c r="D591" s="160" t="s">
        <v>30</v>
      </c>
      <c r="E591" s="161" t="s">
        <v>46</v>
      </c>
    </row>
    <row r="592" spans="1:5" ht="15" customHeight="1">
      <c r="A592" s="36">
        <v>1</v>
      </c>
      <c r="B592" s="36" t="s">
        <v>802</v>
      </c>
      <c r="C592" s="36">
        <v>2020</v>
      </c>
      <c r="D592" s="35" t="s">
        <v>45</v>
      </c>
      <c r="E592" s="166">
        <v>16030</v>
      </c>
    </row>
    <row r="593" spans="1:6" ht="15" customHeight="1">
      <c r="A593" s="36"/>
      <c r="B593" s="34" t="s">
        <v>51</v>
      </c>
      <c r="C593" s="36"/>
      <c r="D593" s="36"/>
      <c r="E593" s="171">
        <f>SUM(E592)</f>
        <v>16030</v>
      </c>
      <c r="F593" s="171">
        <f>E593</f>
        <v>16030</v>
      </c>
    </row>
    <row r="594" ht="24.75" customHeight="1"/>
    <row r="595" spans="1:5" s="157" customFormat="1" ht="38.25" customHeight="1" thickBot="1">
      <c r="A595" s="633" t="s">
        <v>382</v>
      </c>
      <c r="B595" s="634"/>
      <c r="C595" s="634"/>
      <c r="D595" s="634"/>
      <c r="E595" s="634"/>
    </row>
    <row r="596" spans="1:5" ht="24.75" customHeight="1">
      <c r="A596" s="626" t="s">
        <v>1434</v>
      </c>
      <c r="B596" s="627"/>
      <c r="C596" s="627"/>
      <c r="D596" s="627"/>
      <c r="E596" s="628"/>
    </row>
    <row r="597" spans="1:7" ht="51.75" customHeight="1" thickBot="1">
      <c r="A597" s="158" t="s">
        <v>50</v>
      </c>
      <c r="B597" s="159" t="s">
        <v>52</v>
      </c>
      <c r="C597" s="159" t="s">
        <v>53</v>
      </c>
      <c r="D597" s="160" t="s">
        <v>30</v>
      </c>
      <c r="E597" s="161" t="s">
        <v>46</v>
      </c>
      <c r="G597" s="293"/>
    </row>
    <row r="598" spans="1:6" ht="13.5">
      <c r="A598" s="35">
        <v>1</v>
      </c>
      <c r="B598" s="168" t="s">
        <v>61</v>
      </c>
      <c r="C598" s="168">
        <v>2017</v>
      </c>
      <c r="D598" s="168" t="s">
        <v>44</v>
      </c>
      <c r="E598" s="169">
        <f>799-(799*0.4)</f>
        <v>479.4</v>
      </c>
      <c r="F598" s="32"/>
    </row>
    <row r="599" spans="1:13" ht="13.5" thickBot="1">
      <c r="A599" s="35">
        <v>2</v>
      </c>
      <c r="B599" s="168" t="s">
        <v>462</v>
      </c>
      <c r="C599" s="168">
        <v>2017</v>
      </c>
      <c r="D599" s="168" t="s">
        <v>44</v>
      </c>
      <c r="E599" s="169">
        <f>820-(820*0.4)</f>
        <v>492</v>
      </c>
      <c r="F599" s="32"/>
      <c r="I599" s="685" t="s">
        <v>1073</v>
      </c>
      <c r="J599" s="685"/>
      <c r="K599" s="685"/>
      <c r="L599" s="685"/>
      <c r="M599" s="685"/>
    </row>
    <row r="600" spans="1:13" ht="15" thickBot="1">
      <c r="A600" s="35">
        <v>3</v>
      </c>
      <c r="B600" s="168" t="s">
        <v>463</v>
      </c>
      <c r="C600" s="168">
        <v>2017</v>
      </c>
      <c r="D600" s="168" t="s">
        <v>44</v>
      </c>
      <c r="E600" s="169">
        <f>612.54-(612.54*0.4)</f>
        <v>367.524</v>
      </c>
      <c r="F600" s="32"/>
      <c r="I600" s="663" t="s">
        <v>382</v>
      </c>
      <c r="J600" s="664"/>
      <c r="K600" s="664"/>
      <c r="L600" s="664"/>
      <c r="M600" s="665"/>
    </row>
    <row r="601" spans="1:13" s="220" customFormat="1" ht="13.5">
      <c r="A601" s="35">
        <v>4</v>
      </c>
      <c r="B601" s="168" t="s">
        <v>463</v>
      </c>
      <c r="C601" s="168">
        <v>2017</v>
      </c>
      <c r="D601" s="168" t="s">
        <v>44</v>
      </c>
      <c r="E601" s="169">
        <f>612.54-(612.54*0.4)</f>
        <v>367.524</v>
      </c>
      <c r="F601" s="32"/>
      <c r="G601" s="31"/>
      <c r="I601" s="678" t="s">
        <v>1434</v>
      </c>
      <c r="J601" s="679"/>
      <c r="K601" s="679"/>
      <c r="L601" s="679"/>
      <c r="M601" s="680"/>
    </row>
    <row r="602" spans="1:13" s="220" customFormat="1" ht="40.5" thickBot="1">
      <c r="A602" s="35">
        <v>5</v>
      </c>
      <c r="B602" s="168" t="s">
        <v>464</v>
      </c>
      <c r="C602" s="168">
        <v>2017</v>
      </c>
      <c r="D602" s="168" t="s">
        <v>44</v>
      </c>
      <c r="E602" s="169">
        <f>844.7-(844.7*0.4)</f>
        <v>506.82</v>
      </c>
      <c r="F602" s="32"/>
      <c r="G602" s="31"/>
      <c r="I602" s="273" t="s">
        <v>50</v>
      </c>
      <c r="J602" s="267" t="s">
        <v>52</v>
      </c>
      <c r="K602" s="267" t="s">
        <v>53</v>
      </c>
      <c r="L602" s="268" t="s">
        <v>30</v>
      </c>
      <c r="M602" s="269" t="s">
        <v>46</v>
      </c>
    </row>
    <row r="603" spans="1:13" s="220" customFormat="1" ht="13.5">
      <c r="A603" s="35">
        <v>6</v>
      </c>
      <c r="B603" s="168" t="s">
        <v>465</v>
      </c>
      <c r="C603" s="168">
        <v>2017</v>
      </c>
      <c r="D603" s="168" t="s">
        <v>44</v>
      </c>
      <c r="E603" s="169">
        <f>530-(530*0.4)</f>
        <v>318</v>
      </c>
      <c r="F603" s="32"/>
      <c r="G603" s="31"/>
      <c r="I603" s="284">
        <v>1</v>
      </c>
      <c r="J603" s="270" t="s">
        <v>1074</v>
      </c>
      <c r="K603" s="270">
        <v>2021</v>
      </c>
      <c r="L603" s="270" t="s">
        <v>44</v>
      </c>
      <c r="M603" s="271">
        <v>6500</v>
      </c>
    </row>
    <row r="604" spans="1:13" s="220" customFormat="1" ht="13.5">
      <c r="A604" s="35">
        <v>7</v>
      </c>
      <c r="B604" s="36" t="s">
        <v>466</v>
      </c>
      <c r="C604" s="36">
        <v>2017</v>
      </c>
      <c r="D604" s="36" t="s">
        <v>44</v>
      </c>
      <c r="E604" s="166">
        <f>5462-(5462*0.4)</f>
        <v>3277.2</v>
      </c>
      <c r="F604" s="32"/>
      <c r="G604" s="31"/>
      <c r="I604" s="284">
        <v>2</v>
      </c>
      <c r="J604" s="270" t="s">
        <v>1074</v>
      </c>
      <c r="K604" s="270">
        <v>2021</v>
      </c>
      <c r="L604" s="270" t="s">
        <v>44</v>
      </c>
      <c r="M604" s="271">
        <v>6500</v>
      </c>
    </row>
    <row r="605" spans="1:13" s="220" customFormat="1" ht="40.5">
      <c r="A605" s="35">
        <v>8</v>
      </c>
      <c r="B605" s="35" t="s">
        <v>526</v>
      </c>
      <c r="C605" s="36">
        <v>2018</v>
      </c>
      <c r="D605" s="36" t="s">
        <v>44</v>
      </c>
      <c r="E605" s="166">
        <f>5321.17-(5321.17*0.3)</f>
        <v>3724.8190000000004</v>
      </c>
      <c r="F605" s="32"/>
      <c r="G605" s="31"/>
      <c r="I605" s="284">
        <v>3</v>
      </c>
      <c r="J605" s="270" t="s">
        <v>1075</v>
      </c>
      <c r="K605" s="270">
        <v>2021</v>
      </c>
      <c r="L605" s="270" t="s">
        <v>44</v>
      </c>
      <c r="M605" s="271">
        <v>9990</v>
      </c>
    </row>
    <row r="606" spans="1:13" s="220" customFormat="1" ht="40.5">
      <c r="A606" s="35">
        <v>9</v>
      </c>
      <c r="B606" s="35" t="s">
        <v>526</v>
      </c>
      <c r="C606" s="36">
        <v>2018</v>
      </c>
      <c r="D606" s="36" t="s">
        <v>44</v>
      </c>
      <c r="E606" s="166">
        <f>5321.17-(5321.17*0.3)</f>
        <v>3724.8190000000004</v>
      </c>
      <c r="F606" s="32"/>
      <c r="G606" s="31"/>
      <c r="I606" s="284">
        <v>4</v>
      </c>
      <c r="J606" s="270" t="s">
        <v>1075</v>
      </c>
      <c r="K606" s="270">
        <v>2021</v>
      </c>
      <c r="L606" s="270" t="s">
        <v>44</v>
      </c>
      <c r="M606" s="271">
        <v>9990</v>
      </c>
    </row>
    <row r="607" spans="1:13" s="220" customFormat="1" ht="27">
      <c r="A607" s="35">
        <v>10</v>
      </c>
      <c r="B607" s="35" t="s">
        <v>527</v>
      </c>
      <c r="C607" s="36">
        <v>2018</v>
      </c>
      <c r="D607" s="36" t="s">
        <v>44</v>
      </c>
      <c r="E607" s="166">
        <f>4479.16-(4479.16*0.3)</f>
        <v>3135.4120000000003</v>
      </c>
      <c r="F607" s="32"/>
      <c r="G607" s="31"/>
      <c r="I607" s="342">
        <v>5</v>
      </c>
      <c r="J607" s="168" t="s">
        <v>1076</v>
      </c>
      <c r="K607" s="168">
        <v>2021</v>
      </c>
      <c r="L607" s="168" t="s">
        <v>44</v>
      </c>
      <c r="M607" s="169">
        <v>1500</v>
      </c>
    </row>
    <row r="608" spans="1:13" s="220" customFormat="1" ht="13.5">
      <c r="A608" s="35">
        <v>11</v>
      </c>
      <c r="B608" s="168" t="s">
        <v>528</v>
      </c>
      <c r="C608" s="168">
        <v>2018</v>
      </c>
      <c r="D608" s="168" t="s">
        <v>44</v>
      </c>
      <c r="E608" s="169">
        <f>443.05-(443.05*0.3)</f>
        <v>310.135</v>
      </c>
      <c r="F608" s="32"/>
      <c r="G608" s="31"/>
      <c r="I608" s="342">
        <v>6</v>
      </c>
      <c r="J608" s="168" t="s">
        <v>1076</v>
      </c>
      <c r="K608" s="168">
        <v>2021</v>
      </c>
      <c r="L608" s="168" t="s">
        <v>44</v>
      </c>
      <c r="M608" s="169">
        <v>1500</v>
      </c>
    </row>
    <row r="609" spans="1:13" s="220" customFormat="1" ht="13.5">
      <c r="A609" s="35">
        <v>12</v>
      </c>
      <c r="B609" s="168" t="s">
        <v>528</v>
      </c>
      <c r="C609" s="168">
        <v>2018</v>
      </c>
      <c r="D609" s="168" t="s">
        <v>44</v>
      </c>
      <c r="E609" s="169">
        <f>443.05-(443.05*0.3)</f>
        <v>310.135</v>
      </c>
      <c r="F609" s="32"/>
      <c r="G609" s="31"/>
      <c r="I609" s="342">
        <v>7</v>
      </c>
      <c r="J609" s="168" t="s">
        <v>1076</v>
      </c>
      <c r="K609" s="168">
        <v>2021</v>
      </c>
      <c r="L609" s="168" t="s">
        <v>44</v>
      </c>
      <c r="M609" s="169">
        <v>1500</v>
      </c>
    </row>
    <row r="610" spans="1:13" s="220" customFormat="1" ht="27">
      <c r="A610" s="35">
        <v>13</v>
      </c>
      <c r="B610" s="168" t="s">
        <v>528</v>
      </c>
      <c r="C610" s="168">
        <v>2018</v>
      </c>
      <c r="D610" s="168" t="s">
        <v>44</v>
      </c>
      <c r="E610" s="169">
        <f>443.05-(443.05*0.3)</f>
        <v>310.135</v>
      </c>
      <c r="F610" s="32"/>
      <c r="G610" s="31"/>
      <c r="I610" s="342">
        <v>8</v>
      </c>
      <c r="J610" s="168" t="s">
        <v>1077</v>
      </c>
      <c r="K610" s="168">
        <v>2021</v>
      </c>
      <c r="L610" s="168" t="s">
        <v>44</v>
      </c>
      <c r="M610" s="169">
        <v>2040</v>
      </c>
    </row>
    <row r="611" spans="1:13" s="220" customFormat="1" ht="27">
      <c r="A611" s="35">
        <v>14</v>
      </c>
      <c r="B611" s="36" t="s">
        <v>769</v>
      </c>
      <c r="C611" s="36">
        <v>2019</v>
      </c>
      <c r="D611" s="36" t="s">
        <v>44</v>
      </c>
      <c r="E611" s="166">
        <v>7800</v>
      </c>
      <c r="F611" s="32"/>
      <c r="G611" s="31"/>
      <c r="I611" s="342">
        <v>9</v>
      </c>
      <c r="J611" s="168" t="s">
        <v>1078</v>
      </c>
      <c r="K611" s="168">
        <v>2021</v>
      </c>
      <c r="L611" s="168" t="s">
        <v>44</v>
      </c>
      <c r="M611" s="169">
        <v>1930</v>
      </c>
    </row>
    <row r="612" spans="1:13" s="220" customFormat="1" ht="13.5">
      <c r="A612" s="35">
        <v>15</v>
      </c>
      <c r="B612" s="36" t="s">
        <v>769</v>
      </c>
      <c r="C612" s="36">
        <v>2019</v>
      </c>
      <c r="D612" s="36" t="s">
        <v>44</v>
      </c>
      <c r="E612" s="166">
        <v>7800</v>
      </c>
      <c r="F612" s="32"/>
      <c r="G612" s="31"/>
      <c r="I612" s="342">
        <v>10</v>
      </c>
      <c r="J612" s="168" t="s">
        <v>1079</v>
      </c>
      <c r="K612" s="168">
        <v>2021</v>
      </c>
      <c r="L612" s="168" t="s">
        <v>44</v>
      </c>
      <c r="M612" s="169">
        <v>836.4</v>
      </c>
    </row>
    <row r="613" spans="1:13" s="220" customFormat="1" ht="13.5">
      <c r="A613" s="35">
        <v>16</v>
      </c>
      <c r="B613" s="36" t="s">
        <v>769</v>
      </c>
      <c r="C613" s="36">
        <v>2019</v>
      </c>
      <c r="D613" s="36" t="s">
        <v>44</v>
      </c>
      <c r="E613" s="166">
        <v>7800</v>
      </c>
      <c r="F613" s="32"/>
      <c r="G613" s="31"/>
      <c r="I613" s="342">
        <v>11</v>
      </c>
      <c r="J613" s="168" t="s">
        <v>1079</v>
      </c>
      <c r="K613" s="168">
        <v>2021</v>
      </c>
      <c r="L613" s="168" t="s">
        <v>44</v>
      </c>
      <c r="M613" s="169">
        <v>836.4</v>
      </c>
    </row>
    <row r="614" spans="1:13" s="220" customFormat="1" ht="13.5">
      <c r="A614" s="35">
        <v>17</v>
      </c>
      <c r="B614" s="168" t="s">
        <v>770</v>
      </c>
      <c r="C614" s="168">
        <v>2019</v>
      </c>
      <c r="D614" s="168" t="s">
        <v>44</v>
      </c>
      <c r="E614" s="169">
        <v>1049.98</v>
      </c>
      <c r="F614" s="32"/>
      <c r="G614" s="31"/>
      <c r="I614" s="284">
        <v>12</v>
      </c>
      <c r="J614" s="270" t="s">
        <v>1080</v>
      </c>
      <c r="K614" s="270">
        <v>2021</v>
      </c>
      <c r="L614" s="270" t="s">
        <v>44</v>
      </c>
      <c r="M614" s="271">
        <v>8800</v>
      </c>
    </row>
    <row r="615" spans="1:13" s="220" customFormat="1" ht="13.5">
      <c r="A615" s="35">
        <v>18</v>
      </c>
      <c r="B615" s="168" t="s">
        <v>461</v>
      </c>
      <c r="C615" s="168">
        <v>2019</v>
      </c>
      <c r="D615" s="168" t="s">
        <v>44</v>
      </c>
      <c r="E615" s="169">
        <v>779.98</v>
      </c>
      <c r="F615" s="32"/>
      <c r="G615" s="31"/>
      <c r="I615" s="284">
        <v>13</v>
      </c>
      <c r="J615" s="270" t="s">
        <v>1081</v>
      </c>
      <c r="K615" s="270">
        <v>2021</v>
      </c>
      <c r="L615" s="270" t="s">
        <v>44</v>
      </c>
      <c r="M615" s="271">
        <v>3000</v>
      </c>
    </row>
    <row r="616" spans="1:13" s="220" customFormat="1" ht="13.5">
      <c r="A616" s="35">
        <v>19</v>
      </c>
      <c r="B616" s="168" t="s">
        <v>461</v>
      </c>
      <c r="C616" s="168">
        <v>2019</v>
      </c>
      <c r="D616" s="168" t="s">
        <v>44</v>
      </c>
      <c r="E616" s="169">
        <v>779.98</v>
      </c>
      <c r="F616" s="32"/>
      <c r="G616" s="31"/>
      <c r="I616" s="284">
        <v>14</v>
      </c>
      <c r="J616" s="270" t="s">
        <v>1081</v>
      </c>
      <c r="K616" s="270">
        <v>2021</v>
      </c>
      <c r="L616" s="270" t="s">
        <v>44</v>
      </c>
      <c r="M616" s="271">
        <v>3000</v>
      </c>
    </row>
    <row r="617" spans="1:13" s="220" customFormat="1" ht="13.5">
      <c r="A617" s="35">
        <v>20</v>
      </c>
      <c r="B617" s="168" t="s">
        <v>461</v>
      </c>
      <c r="C617" s="168">
        <v>2019</v>
      </c>
      <c r="D617" s="168" t="s">
        <v>44</v>
      </c>
      <c r="E617" s="169">
        <v>779.98</v>
      </c>
      <c r="F617" s="32"/>
      <c r="G617" s="31"/>
      <c r="I617" s="284">
        <v>15</v>
      </c>
      <c r="J617" s="270" t="s">
        <v>1082</v>
      </c>
      <c r="K617" s="270">
        <v>2021</v>
      </c>
      <c r="L617" s="270" t="s">
        <v>44</v>
      </c>
      <c r="M617" s="271">
        <v>3199</v>
      </c>
    </row>
    <row r="618" spans="1:13" s="220" customFormat="1" ht="13.5">
      <c r="A618" s="35">
        <v>21</v>
      </c>
      <c r="B618" s="168" t="s">
        <v>771</v>
      </c>
      <c r="C618" s="168">
        <v>2019</v>
      </c>
      <c r="D618" s="168" t="s">
        <v>44</v>
      </c>
      <c r="E618" s="169">
        <v>779.98</v>
      </c>
      <c r="F618" s="32"/>
      <c r="G618" s="31"/>
      <c r="I618" s="284">
        <v>16</v>
      </c>
      <c r="J618" s="270" t="s">
        <v>773</v>
      </c>
      <c r="K618" s="270">
        <v>2021</v>
      </c>
      <c r="L618" s="270" t="s">
        <v>44</v>
      </c>
      <c r="M618" s="271">
        <v>2829</v>
      </c>
    </row>
    <row r="619" spans="1:13" s="220" customFormat="1" ht="13.5">
      <c r="A619" s="35">
        <v>22</v>
      </c>
      <c r="B619" s="168" t="s">
        <v>772</v>
      </c>
      <c r="C619" s="168">
        <v>2019</v>
      </c>
      <c r="D619" s="168" t="s">
        <v>44</v>
      </c>
      <c r="E619" s="169">
        <v>769.99</v>
      </c>
      <c r="F619" s="32"/>
      <c r="G619" s="31"/>
      <c r="I619" s="284">
        <v>17</v>
      </c>
      <c r="J619" s="270" t="s">
        <v>1083</v>
      </c>
      <c r="K619" s="270">
        <v>2021</v>
      </c>
      <c r="L619" s="270" t="s">
        <v>44</v>
      </c>
      <c r="M619" s="271">
        <v>3000</v>
      </c>
    </row>
    <row r="620" spans="1:13" s="220" customFormat="1" ht="13.5">
      <c r="A620" s="35">
        <v>23</v>
      </c>
      <c r="B620" s="168" t="s">
        <v>772</v>
      </c>
      <c r="C620" s="168">
        <v>2019</v>
      </c>
      <c r="D620" s="168" t="s">
        <v>44</v>
      </c>
      <c r="E620" s="169">
        <v>769.99</v>
      </c>
      <c r="F620" s="32"/>
      <c r="G620" s="31"/>
      <c r="I620" s="284">
        <v>18</v>
      </c>
      <c r="J620" s="270" t="s">
        <v>1083</v>
      </c>
      <c r="K620" s="270">
        <v>2021</v>
      </c>
      <c r="L620" s="270" t="s">
        <v>44</v>
      </c>
      <c r="M620" s="271">
        <v>3000</v>
      </c>
    </row>
    <row r="621" spans="1:13" s="220" customFormat="1" ht="13.5">
      <c r="A621" s="35">
        <v>24</v>
      </c>
      <c r="B621" s="36" t="s">
        <v>773</v>
      </c>
      <c r="C621" s="36">
        <v>2019</v>
      </c>
      <c r="D621" s="36" t="s">
        <v>44</v>
      </c>
      <c r="E621" s="166">
        <v>2400</v>
      </c>
      <c r="F621" s="32"/>
      <c r="G621" s="31"/>
      <c r="I621" s="284">
        <v>19</v>
      </c>
      <c r="J621" s="270" t="s">
        <v>1083</v>
      </c>
      <c r="K621" s="270">
        <v>2021</v>
      </c>
      <c r="L621" s="270" t="s">
        <v>44</v>
      </c>
      <c r="M621" s="271">
        <v>2050</v>
      </c>
    </row>
    <row r="622" spans="1:13" s="220" customFormat="1" ht="13.5">
      <c r="A622" s="35">
        <v>25</v>
      </c>
      <c r="B622" s="35" t="s">
        <v>774</v>
      </c>
      <c r="C622" s="35">
        <v>2020</v>
      </c>
      <c r="D622" s="36" t="s">
        <v>44</v>
      </c>
      <c r="E622" s="166">
        <v>2500</v>
      </c>
      <c r="F622" s="32"/>
      <c r="G622" s="31"/>
      <c r="I622" s="284">
        <v>20</v>
      </c>
      <c r="J622" s="270" t="s">
        <v>1083</v>
      </c>
      <c r="K622" s="270">
        <v>2021</v>
      </c>
      <c r="L622" s="270" t="s">
        <v>44</v>
      </c>
      <c r="M622" s="271">
        <v>2050</v>
      </c>
    </row>
    <row r="623" spans="1:13" s="220" customFormat="1" ht="27">
      <c r="A623" s="35">
        <v>26</v>
      </c>
      <c r="B623" s="35" t="s">
        <v>774</v>
      </c>
      <c r="C623" s="35">
        <v>2020</v>
      </c>
      <c r="D623" s="36" t="s">
        <v>44</v>
      </c>
      <c r="E623" s="166">
        <v>2500</v>
      </c>
      <c r="F623" s="32"/>
      <c r="G623" s="31"/>
      <c r="I623" s="284">
        <v>21</v>
      </c>
      <c r="J623" s="168" t="s">
        <v>1084</v>
      </c>
      <c r="K623" s="168">
        <v>2021</v>
      </c>
      <c r="L623" s="168" t="s">
        <v>44</v>
      </c>
      <c r="M623" s="169">
        <v>229.99</v>
      </c>
    </row>
    <row r="624" spans="1:13" s="220" customFormat="1" ht="27">
      <c r="A624" s="35">
        <v>27</v>
      </c>
      <c r="B624" s="168" t="s">
        <v>775</v>
      </c>
      <c r="C624" s="168">
        <v>2020</v>
      </c>
      <c r="D624" s="168" t="s">
        <v>44</v>
      </c>
      <c r="E624" s="169">
        <v>768</v>
      </c>
      <c r="F624" s="32"/>
      <c r="G624" s="31"/>
      <c r="I624" s="284">
        <v>22</v>
      </c>
      <c r="J624" s="168" t="s">
        <v>1085</v>
      </c>
      <c r="K624" s="168">
        <v>2021</v>
      </c>
      <c r="L624" s="168" t="s">
        <v>44</v>
      </c>
      <c r="M624" s="169">
        <v>160</v>
      </c>
    </row>
    <row r="625" spans="1:13" s="220" customFormat="1" ht="13.5">
      <c r="A625" s="35">
        <v>28</v>
      </c>
      <c r="B625" s="168" t="s">
        <v>776</v>
      </c>
      <c r="C625" s="168">
        <v>2020</v>
      </c>
      <c r="D625" s="168" t="s">
        <v>44</v>
      </c>
      <c r="E625" s="169">
        <v>697</v>
      </c>
      <c r="F625" s="32"/>
      <c r="G625" s="31"/>
      <c r="I625" s="284">
        <v>23</v>
      </c>
      <c r="J625" s="168" t="s">
        <v>1086</v>
      </c>
      <c r="K625" s="168">
        <v>2021</v>
      </c>
      <c r="L625" s="168" t="s">
        <v>44</v>
      </c>
      <c r="M625" s="169">
        <v>576</v>
      </c>
    </row>
    <row r="626" spans="1:13" s="220" customFormat="1" ht="27">
      <c r="A626" s="35">
        <v>29</v>
      </c>
      <c r="B626" s="36" t="s">
        <v>921</v>
      </c>
      <c r="C626" s="36">
        <v>2020</v>
      </c>
      <c r="D626" s="36" t="s">
        <v>44</v>
      </c>
      <c r="E626" s="166">
        <v>3899</v>
      </c>
      <c r="F626" s="32"/>
      <c r="G626" s="31"/>
      <c r="I626" s="284">
        <v>24</v>
      </c>
      <c r="J626" s="270" t="s">
        <v>1087</v>
      </c>
      <c r="K626" s="270">
        <v>2021</v>
      </c>
      <c r="L626" s="270" t="s">
        <v>44</v>
      </c>
      <c r="M626" s="271">
        <v>2916</v>
      </c>
    </row>
    <row r="627" spans="1:13" s="220" customFormat="1" ht="27">
      <c r="A627" s="35">
        <v>30</v>
      </c>
      <c r="B627" s="36" t="s">
        <v>389</v>
      </c>
      <c r="C627" s="36">
        <v>2020</v>
      </c>
      <c r="D627" s="36" t="s">
        <v>44</v>
      </c>
      <c r="E627" s="166">
        <v>4310</v>
      </c>
      <c r="F627" s="32"/>
      <c r="G627" s="31"/>
      <c r="I627" s="284">
        <v>25</v>
      </c>
      <c r="J627" s="168" t="s">
        <v>1088</v>
      </c>
      <c r="K627" s="168">
        <v>2021</v>
      </c>
      <c r="L627" s="168" t="s">
        <v>44</v>
      </c>
      <c r="M627" s="169">
        <v>985</v>
      </c>
    </row>
    <row r="628" spans="1:13" s="220" customFormat="1" ht="27">
      <c r="A628" s="35">
        <v>31</v>
      </c>
      <c r="B628" s="36" t="s">
        <v>921</v>
      </c>
      <c r="C628" s="36">
        <v>2020</v>
      </c>
      <c r="D628" s="36" t="s">
        <v>44</v>
      </c>
      <c r="E628" s="166">
        <v>3890</v>
      </c>
      <c r="F628" s="32"/>
      <c r="G628" s="31"/>
      <c r="I628" s="284">
        <v>26</v>
      </c>
      <c r="J628" s="168" t="s">
        <v>1089</v>
      </c>
      <c r="K628" s="168">
        <v>2021</v>
      </c>
      <c r="L628" s="168" t="s">
        <v>44</v>
      </c>
      <c r="M628" s="169">
        <v>1749.99</v>
      </c>
    </row>
    <row r="629" spans="1:13" s="220" customFormat="1" ht="13.5">
      <c r="A629" s="35">
        <v>32</v>
      </c>
      <c r="B629" s="36" t="s">
        <v>921</v>
      </c>
      <c r="C629" s="36">
        <v>2020</v>
      </c>
      <c r="D629" s="36" t="s">
        <v>44</v>
      </c>
      <c r="E629" s="166">
        <v>3890</v>
      </c>
      <c r="F629" s="32"/>
      <c r="G629" s="31"/>
      <c r="I629" s="284">
        <v>27</v>
      </c>
      <c r="J629" s="168" t="s">
        <v>1090</v>
      </c>
      <c r="K629" s="168">
        <v>2021</v>
      </c>
      <c r="L629" s="168" t="s">
        <v>44</v>
      </c>
      <c r="M629" s="169">
        <v>280</v>
      </c>
    </row>
    <row r="630" spans="1:13" s="220" customFormat="1" ht="13.5" thickBot="1">
      <c r="A630" s="35">
        <v>33</v>
      </c>
      <c r="B630" s="36" t="s">
        <v>921</v>
      </c>
      <c r="C630" s="36">
        <v>2020</v>
      </c>
      <c r="D630" s="36" t="s">
        <v>44</v>
      </c>
      <c r="E630" s="166">
        <v>3890</v>
      </c>
      <c r="F630" s="32"/>
      <c r="G630" s="31"/>
      <c r="I630" s="270"/>
      <c r="J630" s="291" t="s">
        <v>51</v>
      </c>
      <c r="K630" s="270"/>
      <c r="L630" s="270"/>
      <c r="M630" s="292">
        <f>SUM(M603:M629)</f>
        <v>80947.78000000001</v>
      </c>
    </row>
    <row r="631" spans="1:13" s="220" customFormat="1" ht="13.5">
      <c r="A631" s="35">
        <v>34</v>
      </c>
      <c r="B631" s="36" t="s">
        <v>922</v>
      </c>
      <c r="C631" s="36">
        <v>2020</v>
      </c>
      <c r="D631" s="36" t="s">
        <v>44</v>
      </c>
      <c r="E631" s="166">
        <v>1290</v>
      </c>
      <c r="F631" s="32"/>
      <c r="G631" s="31"/>
      <c r="I631" s="681" t="s">
        <v>1435</v>
      </c>
      <c r="J631" s="682"/>
      <c r="K631" s="682"/>
      <c r="L631" s="683"/>
      <c r="M631" s="684"/>
    </row>
    <row r="632" spans="1:13" s="220" customFormat="1" ht="40.5" thickBot="1">
      <c r="A632" s="35">
        <v>35</v>
      </c>
      <c r="B632" s="168" t="s">
        <v>923</v>
      </c>
      <c r="C632" s="168">
        <v>2020</v>
      </c>
      <c r="D632" s="168" t="s">
        <v>44</v>
      </c>
      <c r="E632" s="169">
        <v>599</v>
      </c>
      <c r="F632" s="32"/>
      <c r="G632" s="31"/>
      <c r="I632" s="273" t="s">
        <v>50</v>
      </c>
      <c r="J632" s="267" t="s">
        <v>54</v>
      </c>
      <c r="K632" s="267" t="s">
        <v>53</v>
      </c>
      <c r="L632" s="268" t="s">
        <v>30</v>
      </c>
      <c r="M632" s="269" t="s">
        <v>46</v>
      </c>
    </row>
    <row r="633" spans="1:13" s="220" customFormat="1" ht="13.5">
      <c r="A633" s="35">
        <v>36</v>
      </c>
      <c r="B633" s="168" t="s">
        <v>923</v>
      </c>
      <c r="C633" s="168">
        <v>2020</v>
      </c>
      <c r="D633" s="168" t="s">
        <v>44</v>
      </c>
      <c r="E633" s="169">
        <v>599</v>
      </c>
      <c r="F633" s="32"/>
      <c r="G633" s="31"/>
      <c r="I633" s="284">
        <v>1</v>
      </c>
      <c r="J633" s="270" t="s">
        <v>1091</v>
      </c>
      <c r="K633" s="270">
        <v>2021</v>
      </c>
      <c r="L633" s="270" t="s">
        <v>44</v>
      </c>
      <c r="M633" s="271">
        <v>3175</v>
      </c>
    </row>
    <row r="634" spans="1:13" s="220" customFormat="1" ht="13.5">
      <c r="A634" s="35">
        <v>37</v>
      </c>
      <c r="B634" s="168" t="s">
        <v>924</v>
      </c>
      <c r="C634" s="168">
        <v>2020</v>
      </c>
      <c r="D634" s="168" t="s">
        <v>44</v>
      </c>
      <c r="E634" s="169">
        <v>799</v>
      </c>
      <c r="F634" s="32"/>
      <c r="G634" s="31"/>
      <c r="I634" s="284">
        <v>2</v>
      </c>
      <c r="J634" s="270" t="s">
        <v>1091</v>
      </c>
      <c r="K634" s="270">
        <v>2021</v>
      </c>
      <c r="L634" s="270" t="s">
        <v>44</v>
      </c>
      <c r="M634" s="271">
        <v>3175</v>
      </c>
    </row>
    <row r="635" spans="1:13" s="220" customFormat="1" ht="13.5">
      <c r="A635" s="35">
        <v>38</v>
      </c>
      <c r="B635" s="168" t="s">
        <v>924</v>
      </c>
      <c r="C635" s="168">
        <v>2020</v>
      </c>
      <c r="D635" s="168" t="s">
        <v>44</v>
      </c>
      <c r="E635" s="169">
        <v>799</v>
      </c>
      <c r="F635" s="32"/>
      <c r="G635" s="31"/>
      <c r="I635" s="284">
        <v>3</v>
      </c>
      <c r="J635" s="270" t="s">
        <v>1091</v>
      </c>
      <c r="K635" s="270">
        <v>2021</v>
      </c>
      <c r="L635" s="270" t="s">
        <v>44</v>
      </c>
      <c r="M635" s="271">
        <v>3175</v>
      </c>
    </row>
    <row r="636" spans="1:13" s="220" customFormat="1" ht="13.5">
      <c r="A636" s="35">
        <v>39</v>
      </c>
      <c r="B636" s="168" t="s">
        <v>771</v>
      </c>
      <c r="C636" s="168">
        <v>2020</v>
      </c>
      <c r="D636" s="168" t="s">
        <v>44</v>
      </c>
      <c r="E636" s="169">
        <v>649.99</v>
      </c>
      <c r="F636" s="32"/>
      <c r="G636" s="31"/>
      <c r="I636" s="284">
        <v>4</v>
      </c>
      <c r="J636" s="270" t="s">
        <v>1091</v>
      </c>
      <c r="K636" s="270">
        <v>2021</v>
      </c>
      <c r="L636" s="270" t="s">
        <v>44</v>
      </c>
      <c r="M636" s="271">
        <v>3175</v>
      </c>
    </row>
    <row r="637" spans="1:13" s="220" customFormat="1" ht="13.5">
      <c r="A637" s="35">
        <v>40</v>
      </c>
      <c r="B637" s="36" t="s">
        <v>925</v>
      </c>
      <c r="C637" s="36">
        <v>2020</v>
      </c>
      <c r="D637" s="36" t="s">
        <v>44</v>
      </c>
      <c r="E637" s="166">
        <v>2979.99</v>
      </c>
      <c r="F637" s="32"/>
      <c r="G637" s="31"/>
      <c r="I637" s="284">
        <v>5</v>
      </c>
      <c r="J637" s="270" t="s">
        <v>1092</v>
      </c>
      <c r="K637" s="270">
        <v>2021</v>
      </c>
      <c r="L637" s="270" t="s">
        <v>44</v>
      </c>
      <c r="M637" s="271">
        <v>6781</v>
      </c>
    </row>
    <row r="638" spans="1:13" s="220" customFormat="1" ht="13.5">
      <c r="A638" s="35">
        <v>41</v>
      </c>
      <c r="B638" s="36" t="s">
        <v>926</v>
      </c>
      <c r="C638" s="36">
        <v>2020</v>
      </c>
      <c r="D638" s="36" t="s">
        <v>44</v>
      </c>
      <c r="E638" s="166">
        <v>2979.99</v>
      </c>
      <c r="F638" s="32"/>
      <c r="G638" s="31"/>
      <c r="I638" s="284">
        <v>6</v>
      </c>
      <c r="J638" s="270" t="s">
        <v>1092</v>
      </c>
      <c r="K638" s="270">
        <v>2021</v>
      </c>
      <c r="L638" s="270" t="s">
        <v>44</v>
      </c>
      <c r="M638" s="271">
        <v>6781</v>
      </c>
    </row>
    <row r="639" spans="1:13" s="220" customFormat="1" ht="13.5">
      <c r="A639" s="35">
        <v>42</v>
      </c>
      <c r="B639" s="168" t="s">
        <v>927</v>
      </c>
      <c r="C639" s="168">
        <v>2020</v>
      </c>
      <c r="D639" s="168" t="s">
        <v>44</v>
      </c>
      <c r="E639" s="169">
        <v>795</v>
      </c>
      <c r="F639" s="32"/>
      <c r="G639" s="31"/>
      <c r="I639" s="270"/>
      <c r="J639" s="291" t="s">
        <v>51</v>
      </c>
      <c r="K639" s="270"/>
      <c r="L639" s="270"/>
      <c r="M639" s="292">
        <f>SUM(M633:M638)</f>
        <v>26262</v>
      </c>
    </row>
    <row r="640" spans="1:7" s="220" customFormat="1" ht="13.5">
      <c r="A640" s="35">
        <v>43</v>
      </c>
      <c r="B640" s="168" t="s">
        <v>927</v>
      </c>
      <c r="C640" s="168">
        <v>2020</v>
      </c>
      <c r="D640" s="168" t="s">
        <v>44</v>
      </c>
      <c r="E640" s="169">
        <v>795</v>
      </c>
      <c r="F640" s="32"/>
      <c r="G640" s="31"/>
    </row>
    <row r="641" spans="1:7" s="220" customFormat="1" ht="13.5">
      <c r="A641" s="35">
        <v>44</v>
      </c>
      <c r="B641" s="168" t="s">
        <v>927</v>
      </c>
      <c r="C641" s="168">
        <v>2020</v>
      </c>
      <c r="D641" s="168" t="s">
        <v>44</v>
      </c>
      <c r="E641" s="169">
        <v>795</v>
      </c>
      <c r="F641" s="32"/>
      <c r="G641" s="31"/>
    </row>
    <row r="642" spans="1:7" s="220" customFormat="1" ht="13.5">
      <c r="A642" s="35">
        <v>45</v>
      </c>
      <c r="B642" s="168" t="s">
        <v>927</v>
      </c>
      <c r="C642" s="168">
        <v>2020</v>
      </c>
      <c r="D642" s="168" t="s">
        <v>44</v>
      </c>
      <c r="E642" s="169">
        <v>795</v>
      </c>
      <c r="F642" s="32"/>
      <c r="G642" s="31"/>
    </row>
    <row r="643" spans="1:7" s="220" customFormat="1" ht="13.5">
      <c r="A643" s="35">
        <v>46</v>
      </c>
      <c r="B643" s="168" t="s">
        <v>927</v>
      </c>
      <c r="C643" s="168">
        <v>2020</v>
      </c>
      <c r="D643" s="168" t="s">
        <v>44</v>
      </c>
      <c r="E643" s="169">
        <v>795</v>
      </c>
      <c r="F643" s="32"/>
      <c r="G643" s="31"/>
    </row>
    <row r="644" spans="1:7" s="220" customFormat="1" ht="13.5">
      <c r="A644" s="35">
        <v>47</v>
      </c>
      <c r="B644" s="168" t="s">
        <v>927</v>
      </c>
      <c r="C644" s="168">
        <v>2020</v>
      </c>
      <c r="D644" s="168" t="s">
        <v>44</v>
      </c>
      <c r="E644" s="169">
        <v>795</v>
      </c>
      <c r="F644" s="32"/>
      <c r="G644" s="31"/>
    </row>
    <row r="645" spans="1:7" s="220" customFormat="1" ht="13.5">
      <c r="A645" s="35">
        <v>48</v>
      </c>
      <c r="B645" s="168" t="s">
        <v>927</v>
      </c>
      <c r="C645" s="168">
        <v>2020</v>
      </c>
      <c r="D645" s="168" t="s">
        <v>44</v>
      </c>
      <c r="E645" s="169">
        <v>795</v>
      </c>
      <c r="F645" s="32"/>
      <c r="G645" s="31"/>
    </row>
    <row r="646" spans="1:7" s="220" customFormat="1" ht="13.5">
      <c r="A646" s="35">
        <v>49</v>
      </c>
      <c r="B646" s="168" t="s">
        <v>927</v>
      </c>
      <c r="C646" s="168">
        <v>2020</v>
      </c>
      <c r="D646" s="168" t="s">
        <v>44</v>
      </c>
      <c r="E646" s="169">
        <v>795</v>
      </c>
      <c r="F646" s="32"/>
      <c r="G646" s="31"/>
    </row>
    <row r="647" spans="1:7" s="220" customFormat="1" ht="13.5">
      <c r="A647" s="35">
        <v>50</v>
      </c>
      <c r="B647" s="168" t="s">
        <v>927</v>
      </c>
      <c r="C647" s="168">
        <v>2020</v>
      </c>
      <c r="D647" s="168" t="s">
        <v>44</v>
      </c>
      <c r="E647" s="169">
        <v>795</v>
      </c>
      <c r="F647" s="32"/>
      <c r="G647" s="31"/>
    </row>
    <row r="648" spans="1:7" s="220" customFormat="1" ht="13.5">
      <c r="A648" s="35">
        <v>51</v>
      </c>
      <c r="B648" s="168" t="s">
        <v>927</v>
      </c>
      <c r="C648" s="168">
        <v>2020</v>
      </c>
      <c r="D648" s="168" t="s">
        <v>44</v>
      </c>
      <c r="E648" s="169">
        <v>795</v>
      </c>
      <c r="F648" s="32"/>
      <c r="G648" s="31"/>
    </row>
    <row r="649" spans="1:7" s="220" customFormat="1" ht="13.5">
      <c r="A649" s="35">
        <v>52</v>
      </c>
      <c r="B649" s="168" t="s">
        <v>927</v>
      </c>
      <c r="C649" s="168">
        <v>2020</v>
      </c>
      <c r="D649" s="168" t="s">
        <v>44</v>
      </c>
      <c r="E649" s="169">
        <v>795</v>
      </c>
      <c r="F649" s="32"/>
      <c r="G649" s="31"/>
    </row>
    <row r="650" spans="1:7" s="220" customFormat="1" ht="13.5">
      <c r="A650" s="35">
        <v>53</v>
      </c>
      <c r="B650" s="168" t="s">
        <v>927</v>
      </c>
      <c r="C650" s="168">
        <v>2020</v>
      </c>
      <c r="D650" s="168" t="s">
        <v>44</v>
      </c>
      <c r="E650" s="169">
        <v>795</v>
      </c>
      <c r="F650" s="32"/>
      <c r="G650" s="31"/>
    </row>
    <row r="651" spans="1:7" s="220" customFormat="1" ht="13.5">
      <c r="A651" s="35">
        <v>54</v>
      </c>
      <c r="B651" s="168" t="s">
        <v>927</v>
      </c>
      <c r="C651" s="168">
        <v>2020</v>
      </c>
      <c r="D651" s="168" t="s">
        <v>44</v>
      </c>
      <c r="E651" s="169">
        <v>795</v>
      </c>
      <c r="F651" s="32"/>
      <c r="G651" s="31"/>
    </row>
    <row r="652" spans="1:7" s="220" customFormat="1" ht="13.5">
      <c r="A652" s="35">
        <v>55</v>
      </c>
      <c r="B652" s="168" t="s">
        <v>927</v>
      </c>
      <c r="C652" s="168">
        <v>2020</v>
      </c>
      <c r="D652" s="168" t="s">
        <v>44</v>
      </c>
      <c r="E652" s="169">
        <v>795</v>
      </c>
      <c r="F652" s="32"/>
      <c r="G652" s="31"/>
    </row>
    <row r="653" spans="1:7" s="220" customFormat="1" ht="13.5">
      <c r="A653" s="35">
        <v>56</v>
      </c>
      <c r="B653" s="36" t="s">
        <v>930</v>
      </c>
      <c r="C653" s="36">
        <v>2021</v>
      </c>
      <c r="D653" s="36" t="s">
        <v>44</v>
      </c>
      <c r="E653" s="166">
        <v>3813</v>
      </c>
      <c r="F653" s="32"/>
      <c r="G653" s="31"/>
    </row>
    <row r="654" spans="1:7" s="220" customFormat="1" ht="13.5">
      <c r="A654" s="35">
        <v>57</v>
      </c>
      <c r="B654" s="36" t="s">
        <v>931</v>
      </c>
      <c r="C654" s="36">
        <v>2021</v>
      </c>
      <c r="D654" s="36" t="s">
        <v>44</v>
      </c>
      <c r="E654" s="166">
        <v>2521.5</v>
      </c>
      <c r="F654" s="32"/>
      <c r="G654" s="31"/>
    </row>
    <row r="655" spans="1:7" s="220" customFormat="1" ht="13.5">
      <c r="A655" s="35">
        <v>58</v>
      </c>
      <c r="B655" s="168" t="s">
        <v>932</v>
      </c>
      <c r="C655" s="168">
        <v>2021</v>
      </c>
      <c r="D655" s="168" t="s">
        <v>44</v>
      </c>
      <c r="E655" s="169">
        <v>246</v>
      </c>
      <c r="F655" s="32"/>
      <c r="G655" s="31"/>
    </row>
    <row r="656" spans="1:7" s="220" customFormat="1" ht="13.5">
      <c r="A656" s="35">
        <v>59</v>
      </c>
      <c r="B656" s="168" t="s">
        <v>932</v>
      </c>
      <c r="C656" s="168">
        <v>2021</v>
      </c>
      <c r="D656" s="168" t="s">
        <v>44</v>
      </c>
      <c r="E656" s="169">
        <v>246</v>
      </c>
      <c r="F656" s="32"/>
      <c r="G656" s="31"/>
    </row>
    <row r="657" spans="1:6" s="220" customFormat="1" ht="13.5">
      <c r="A657" s="35">
        <v>60</v>
      </c>
      <c r="B657" s="168" t="s">
        <v>932</v>
      </c>
      <c r="C657" s="168">
        <v>2021</v>
      </c>
      <c r="D657" s="168" t="s">
        <v>44</v>
      </c>
      <c r="E657" s="169">
        <v>246</v>
      </c>
      <c r="F657" s="31"/>
    </row>
    <row r="658" spans="1:6" s="220" customFormat="1" ht="13.5">
      <c r="A658" s="35">
        <v>61</v>
      </c>
      <c r="B658" s="36" t="s">
        <v>769</v>
      </c>
      <c r="C658" s="36">
        <v>2021</v>
      </c>
      <c r="D658" s="36" t="s">
        <v>44</v>
      </c>
      <c r="E658" s="166">
        <v>17712</v>
      </c>
      <c r="F658" s="31"/>
    </row>
    <row r="659" spans="1:6" s="220" customFormat="1" ht="13.5">
      <c r="A659" s="35">
        <v>1</v>
      </c>
      <c r="B659" s="36" t="s">
        <v>1074</v>
      </c>
      <c r="C659" s="36">
        <v>2021</v>
      </c>
      <c r="D659" s="36" t="s">
        <v>44</v>
      </c>
      <c r="E659" s="166">
        <v>6500</v>
      </c>
      <c r="F659" s="31"/>
    </row>
    <row r="660" spans="1:6" s="220" customFormat="1" ht="13.5">
      <c r="A660" s="35">
        <v>2</v>
      </c>
      <c r="B660" s="36" t="s">
        <v>1074</v>
      </c>
      <c r="C660" s="36">
        <v>2021</v>
      </c>
      <c r="D660" s="36" t="s">
        <v>44</v>
      </c>
      <c r="E660" s="166">
        <v>6500</v>
      </c>
      <c r="F660" s="31"/>
    </row>
    <row r="661" spans="1:6" s="220" customFormat="1" ht="13.5">
      <c r="A661" s="35">
        <v>3</v>
      </c>
      <c r="B661" s="36" t="s">
        <v>1075</v>
      </c>
      <c r="C661" s="36">
        <v>2021</v>
      </c>
      <c r="D661" s="36" t="s">
        <v>44</v>
      </c>
      <c r="E661" s="166">
        <v>9990</v>
      </c>
      <c r="F661" s="31"/>
    </row>
    <row r="662" spans="1:6" s="220" customFormat="1" ht="13.5">
      <c r="A662" s="35">
        <v>4</v>
      </c>
      <c r="B662" s="36" t="s">
        <v>1075</v>
      </c>
      <c r="C662" s="36">
        <v>2021</v>
      </c>
      <c r="D662" s="36" t="s">
        <v>44</v>
      </c>
      <c r="E662" s="166">
        <v>9990</v>
      </c>
      <c r="F662" s="31"/>
    </row>
    <row r="663" spans="1:6" s="220" customFormat="1" ht="13.5">
      <c r="A663" s="342">
        <v>5</v>
      </c>
      <c r="B663" s="168" t="s">
        <v>1076</v>
      </c>
      <c r="C663" s="168">
        <v>2021</v>
      </c>
      <c r="D663" s="168" t="s">
        <v>44</v>
      </c>
      <c r="E663" s="169">
        <v>1500</v>
      </c>
      <c r="F663" s="31"/>
    </row>
    <row r="664" spans="1:6" s="220" customFormat="1" ht="13.5">
      <c r="A664" s="342">
        <v>6</v>
      </c>
      <c r="B664" s="168" t="s">
        <v>1076</v>
      </c>
      <c r="C664" s="168">
        <v>2021</v>
      </c>
      <c r="D664" s="168" t="s">
        <v>44</v>
      </c>
      <c r="E664" s="169">
        <v>1500</v>
      </c>
      <c r="F664" s="31"/>
    </row>
    <row r="665" spans="1:6" s="220" customFormat="1" ht="13.5">
      <c r="A665" s="342">
        <v>7</v>
      </c>
      <c r="B665" s="168" t="s">
        <v>1076</v>
      </c>
      <c r="C665" s="168">
        <v>2021</v>
      </c>
      <c r="D665" s="168" t="s">
        <v>44</v>
      </c>
      <c r="E665" s="169">
        <v>1500</v>
      </c>
      <c r="F665" s="31"/>
    </row>
    <row r="666" spans="1:6" s="220" customFormat="1" ht="13.5">
      <c r="A666" s="342">
        <v>8</v>
      </c>
      <c r="B666" s="168" t="s">
        <v>1077</v>
      </c>
      <c r="C666" s="168">
        <v>2021</v>
      </c>
      <c r="D666" s="168" t="s">
        <v>44</v>
      </c>
      <c r="E666" s="169">
        <v>2040</v>
      </c>
      <c r="F666" s="31"/>
    </row>
    <row r="667" spans="1:6" s="220" customFormat="1" ht="13.5">
      <c r="A667" s="342">
        <v>9</v>
      </c>
      <c r="B667" s="168" t="s">
        <v>1078</v>
      </c>
      <c r="C667" s="168">
        <v>2021</v>
      </c>
      <c r="D667" s="168" t="s">
        <v>44</v>
      </c>
      <c r="E667" s="169">
        <v>1930</v>
      </c>
      <c r="F667" s="31"/>
    </row>
    <row r="668" spans="1:6" s="220" customFormat="1" ht="13.5">
      <c r="A668" s="342">
        <v>10</v>
      </c>
      <c r="B668" s="168" t="s">
        <v>1079</v>
      </c>
      <c r="C668" s="168">
        <v>2021</v>
      </c>
      <c r="D668" s="168" t="s">
        <v>44</v>
      </c>
      <c r="E668" s="169">
        <v>836.4</v>
      </c>
      <c r="F668" s="31"/>
    </row>
    <row r="669" spans="1:6" s="220" customFormat="1" ht="13.5">
      <c r="A669" s="342">
        <v>11</v>
      </c>
      <c r="B669" s="168" t="s">
        <v>1079</v>
      </c>
      <c r="C669" s="168">
        <v>2021</v>
      </c>
      <c r="D669" s="168" t="s">
        <v>44</v>
      </c>
      <c r="E669" s="169">
        <v>836.4</v>
      </c>
      <c r="F669" s="31"/>
    </row>
    <row r="670" spans="1:6" s="220" customFormat="1" ht="13.5">
      <c r="A670" s="35">
        <v>12</v>
      </c>
      <c r="B670" s="36" t="s">
        <v>1080</v>
      </c>
      <c r="C670" s="36">
        <v>2021</v>
      </c>
      <c r="D670" s="36" t="s">
        <v>44</v>
      </c>
      <c r="E670" s="166">
        <v>8800</v>
      </c>
      <c r="F670" s="31"/>
    </row>
    <row r="671" spans="1:6" s="220" customFormat="1" ht="13.5">
      <c r="A671" s="35">
        <v>13</v>
      </c>
      <c r="B671" s="36" t="s">
        <v>1081</v>
      </c>
      <c r="C671" s="36">
        <v>2021</v>
      </c>
      <c r="D671" s="36" t="s">
        <v>44</v>
      </c>
      <c r="E671" s="166">
        <v>3000</v>
      </c>
      <c r="F671" s="31"/>
    </row>
    <row r="672" spans="1:6" s="220" customFormat="1" ht="13.5">
      <c r="A672" s="35">
        <v>14</v>
      </c>
      <c r="B672" s="36" t="s">
        <v>1081</v>
      </c>
      <c r="C672" s="36">
        <v>2021</v>
      </c>
      <c r="D672" s="36" t="s">
        <v>44</v>
      </c>
      <c r="E672" s="166">
        <v>3000</v>
      </c>
      <c r="F672" s="31"/>
    </row>
    <row r="673" spans="1:6" s="220" customFormat="1" ht="13.5">
      <c r="A673" s="35">
        <v>15</v>
      </c>
      <c r="B673" s="36" t="s">
        <v>1082</v>
      </c>
      <c r="C673" s="36">
        <v>2021</v>
      </c>
      <c r="D673" s="36" t="s">
        <v>44</v>
      </c>
      <c r="E673" s="166">
        <v>3199</v>
      </c>
      <c r="F673" s="31"/>
    </row>
    <row r="674" spans="1:6" s="220" customFormat="1" ht="13.5">
      <c r="A674" s="35">
        <v>16</v>
      </c>
      <c r="B674" s="36" t="s">
        <v>773</v>
      </c>
      <c r="C674" s="36">
        <v>2021</v>
      </c>
      <c r="D674" s="36" t="s">
        <v>44</v>
      </c>
      <c r="E674" s="166">
        <v>2829</v>
      </c>
      <c r="F674" s="31"/>
    </row>
    <row r="675" spans="1:6" s="220" customFormat="1" ht="13.5">
      <c r="A675" s="35">
        <v>17</v>
      </c>
      <c r="B675" s="36" t="s">
        <v>1083</v>
      </c>
      <c r="C675" s="36">
        <v>2021</v>
      </c>
      <c r="D675" s="36" t="s">
        <v>44</v>
      </c>
      <c r="E675" s="166">
        <v>3000</v>
      </c>
      <c r="F675" s="31"/>
    </row>
    <row r="676" spans="1:6" s="220" customFormat="1" ht="13.5">
      <c r="A676" s="35">
        <v>18</v>
      </c>
      <c r="B676" s="36" t="s">
        <v>1083</v>
      </c>
      <c r="C676" s="36">
        <v>2021</v>
      </c>
      <c r="D676" s="36" t="s">
        <v>44</v>
      </c>
      <c r="E676" s="166">
        <v>3000</v>
      </c>
      <c r="F676" s="31"/>
    </row>
    <row r="677" spans="1:6" s="220" customFormat="1" ht="13.5">
      <c r="A677" s="35">
        <v>19</v>
      </c>
      <c r="B677" s="36" t="s">
        <v>1083</v>
      </c>
      <c r="C677" s="36">
        <v>2021</v>
      </c>
      <c r="D677" s="36" t="s">
        <v>44</v>
      </c>
      <c r="E677" s="166">
        <v>2050</v>
      </c>
      <c r="F677" s="31"/>
    </row>
    <row r="678" spans="1:6" s="220" customFormat="1" ht="13.5">
      <c r="A678" s="35">
        <v>20</v>
      </c>
      <c r="B678" s="36" t="s">
        <v>1083</v>
      </c>
      <c r="C678" s="36">
        <v>2021</v>
      </c>
      <c r="D678" s="36" t="s">
        <v>44</v>
      </c>
      <c r="E678" s="166">
        <v>2050</v>
      </c>
      <c r="F678" s="31"/>
    </row>
    <row r="679" spans="1:6" s="220" customFormat="1" ht="13.5">
      <c r="A679" s="284">
        <v>21</v>
      </c>
      <c r="B679" s="168" t="s">
        <v>1084</v>
      </c>
      <c r="C679" s="168">
        <v>2021</v>
      </c>
      <c r="D679" s="168" t="s">
        <v>44</v>
      </c>
      <c r="E679" s="169">
        <v>229.99</v>
      </c>
      <c r="F679" s="31"/>
    </row>
    <row r="680" spans="1:6" s="220" customFormat="1" ht="13.5">
      <c r="A680" s="284">
        <v>22</v>
      </c>
      <c r="B680" s="168" t="s">
        <v>1085</v>
      </c>
      <c r="C680" s="168">
        <v>2021</v>
      </c>
      <c r="D680" s="168" t="s">
        <v>44</v>
      </c>
      <c r="E680" s="169">
        <v>160</v>
      </c>
      <c r="F680" s="31"/>
    </row>
    <row r="681" spans="1:6" s="220" customFormat="1" ht="13.5">
      <c r="A681" s="284">
        <v>23</v>
      </c>
      <c r="B681" s="168" t="s">
        <v>1086</v>
      </c>
      <c r="C681" s="168">
        <v>2021</v>
      </c>
      <c r="D681" s="168" t="s">
        <v>44</v>
      </c>
      <c r="E681" s="169">
        <v>576</v>
      </c>
      <c r="F681" s="31"/>
    </row>
    <row r="682" spans="1:6" s="220" customFormat="1" ht="13.5">
      <c r="A682" s="35">
        <v>24</v>
      </c>
      <c r="B682" s="36" t="s">
        <v>1087</v>
      </c>
      <c r="C682" s="36">
        <v>2021</v>
      </c>
      <c r="D682" s="36" t="s">
        <v>44</v>
      </c>
      <c r="E682" s="166">
        <v>2916</v>
      </c>
      <c r="F682" s="31"/>
    </row>
    <row r="683" spans="1:7" s="220" customFormat="1" ht="13.5">
      <c r="A683" s="284">
        <v>25</v>
      </c>
      <c r="B683" s="168" t="s">
        <v>1088</v>
      </c>
      <c r="C683" s="168">
        <v>2021</v>
      </c>
      <c r="D683" s="168" t="s">
        <v>44</v>
      </c>
      <c r="E683" s="169">
        <v>985</v>
      </c>
      <c r="F683" s="176"/>
      <c r="G683" s="31"/>
    </row>
    <row r="684" spans="1:7" s="220" customFormat="1" ht="13.5">
      <c r="A684" s="284">
        <v>26</v>
      </c>
      <c r="B684" s="168" t="s">
        <v>1089</v>
      </c>
      <c r="C684" s="168">
        <v>2021</v>
      </c>
      <c r="D684" s="168" t="s">
        <v>44</v>
      </c>
      <c r="E684" s="169">
        <v>1749.99</v>
      </c>
      <c r="F684" s="176"/>
      <c r="G684" s="31"/>
    </row>
    <row r="685" spans="1:7" s="220" customFormat="1" ht="13.5">
      <c r="A685" s="284">
        <v>27</v>
      </c>
      <c r="B685" s="168" t="s">
        <v>1090</v>
      </c>
      <c r="C685" s="168">
        <v>2021</v>
      </c>
      <c r="D685" s="168" t="s">
        <v>44</v>
      </c>
      <c r="E685" s="169">
        <v>280</v>
      </c>
      <c r="F685" s="176"/>
      <c r="G685" s="31"/>
    </row>
    <row r="686" spans="1:7" s="220" customFormat="1" ht="13.5">
      <c r="A686" s="340"/>
      <c r="B686" s="34" t="s">
        <v>51</v>
      </c>
      <c r="C686" s="36"/>
      <c r="D686" s="36"/>
      <c r="E686" s="294">
        <f>SUM(E598:E685)</f>
        <v>202736.053</v>
      </c>
      <c r="F686" s="522">
        <f>E686-E687</f>
        <v>162661.73</v>
      </c>
      <c r="G686" s="31"/>
    </row>
    <row r="687" spans="1:7" s="220" customFormat="1" ht="13.5" thickBot="1">
      <c r="A687" s="340"/>
      <c r="B687" s="33"/>
      <c r="C687" s="35"/>
      <c r="D687" s="341"/>
      <c r="E687" s="169">
        <f>SUM(E598:E603,E608:E610,E614:E620,E624:E625,E632:E636,E639:E652,E655:E657,E663:E669,E679:E681,E683:E685)</f>
        <v>40074.323</v>
      </c>
      <c r="F687" s="176" t="s">
        <v>1049</v>
      </c>
      <c r="G687" s="31"/>
    </row>
    <row r="688" spans="1:7" s="220" customFormat="1" ht="12.75" customHeight="1">
      <c r="A688" s="629" t="s">
        <v>1435</v>
      </c>
      <c r="B688" s="630"/>
      <c r="C688" s="630"/>
      <c r="D688" s="631"/>
      <c r="E688" s="632"/>
      <c r="F688" s="32"/>
      <c r="G688" s="31"/>
    </row>
    <row r="689" spans="1:7" s="220" customFormat="1" ht="54" thickBot="1">
      <c r="A689" s="158" t="s">
        <v>50</v>
      </c>
      <c r="B689" s="159" t="s">
        <v>54</v>
      </c>
      <c r="C689" s="159" t="s">
        <v>53</v>
      </c>
      <c r="D689" s="160" t="s">
        <v>30</v>
      </c>
      <c r="E689" s="161" t="s">
        <v>46</v>
      </c>
      <c r="F689" s="32"/>
      <c r="G689" s="31"/>
    </row>
    <row r="690" spans="1:7" s="220" customFormat="1" ht="13.5">
      <c r="A690" s="35">
        <v>1</v>
      </c>
      <c r="B690" s="245" t="s">
        <v>525</v>
      </c>
      <c r="C690" s="245">
        <v>2018</v>
      </c>
      <c r="D690" s="246" t="s">
        <v>44</v>
      </c>
      <c r="E690" s="263">
        <f>329.99-(329.99*0.3)</f>
        <v>230.993</v>
      </c>
      <c r="F690" s="8" t="s">
        <v>983</v>
      </c>
      <c r="G690" s="31"/>
    </row>
    <row r="691" spans="1:7" s="220" customFormat="1" ht="13.5">
      <c r="A691" s="35">
        <v>2</v>
      </c>
      <c r="B691" s="245" t="s">
        <v>525</v>
      </c>
      <c r="C691" s="245">
        <v>2018</v>
      </c>
      <c r="D691" s="246" t="s">
        <v>44</v>
      </c>
      <c r="E691" s="263">
        <f>329.99-(329.99*0.3)</f>
        <v>230.993</v>
      </c>
      <c r="F691" s="8" t="s">
        <v>983</v>
      </c>
      <c r="G691" s="31"/>
    </row>
    <row r="692" spans="1:6" ht="13.5" customHeight="1">
      <c r="A692" s="35">
        <v>3</v>
      </c>
      <c r="B692" s="245" t="s">
        <v>525</v>
      </c>
      <c r="C692" s="245">
        <v>2018</v>
      </c>
      <c r="D692" s="246" t="s">
        <v>44</v>
      </c>
      <c r="E692" s="263">
        <f aca="true" t="shared" si="4" ref="E692:E698">329.99-(329.99*0.3)</f>
        <v>230.993</v>
      </c>
      <c r="F692" s="8" t="s">
        <v>983</v>
      </c>
    </row>
    <row r="693" spans="1:6" ht="24" customHeight="1">
      <c r="A693" s="35">
        <v>4</v>
      </c>
      <c r="B693" s="245" t="s">
        <v>525</v>
      </c>
      <c r="C693" s="245">
        <v>2018</v>
      </c>
      <c r="D693" s="246" t="s">
        <v>44</v>
      </c>
      <c r="E693" s="263">
        <f t="shared" si="4"/>
        <v>230.993</v>
      </c>
      <c r="F693" s="8" t="s">
        <v>983</v>
      </c>
    </row>
    <row r="694" spans="1:6" ht="13.5">
      <c r="A694" s="35">
        <v>5</v>
      </c>
      <c r="B694" s="245" t="s">
        <v>525</v>
      </c>
      <c r="C694" s="245">
        <v>2018</v>
      </c>
      <c r="D694" s="246" t="s">
        <v>44</v>
      </c>
      <c r="E694" s="263">
        <f t="shared" si="4"/>
        <v>230.993</v>
      </c>
      <c r="F694" s="8" t="s">
        <v>983</v>
      </c>
    </row>
    <row r="695" spans="1:6" ht="19.5" customHeight="1">
      <c r="A695" s="35">
        <v>6</v>
      </c>
      <c r="B695" s="245" t="s">
        <v>525</v>
      </c>
      <c r="C695" s="245">
        <v>2018</v>
      </c>
      <c r="D695" s="246" t="s">
        <v>44</v>
      </c>
      <c r="E695" s="263">
        <f t="shared" si="4"/>
        <v>230.993</v>
      </c>
      <c r="F695" s="8" t="s">
        <v>983</v>
      </c>
    </row>
    <row r="696" spans="1:6" ht="19.5" customHeight="1">
      <c r="A696" s="35">
        <v>7</v>
      </c>
      <c r="B696" s="245" t="s">
        <v>525</v>
      </c>
      <c r="C696" s="245">
        <v>2018</v>
      </c>
      <c r="D696" s="246" t="s">
        <v>44</v>
      </c>
      <c r="E696" s="263">
        <f t="shared" si="4"/>
        <v>230.993</v>
      </c>
      <c r="F696" s="8" t="s">
        <v>983</v>
      </c>
    </row>
    <row r="697" spans="1:6" ht="19.5" customHeight="1">
      <c r="A697" s="35">
        <v>8</v>
      </c>
      <c r="B697" s="245" t="s">
        <v>525</v>
      </c>
      <c r="C697" s="245">
        <v>2018</v>
      </c>
      <c r="D697" s="246" t="s">
        <v>44</v>
      </c>
      <c r="E697" s="263">
        <f t="shared" si="4"/>
        <v>230.993</v>
      </c>
      <c r="F697" s="8" t="s">
        <v>983</v>
      </c>
    </row>
    <row r="698" spans="1:6" ht="19.5" customHeight="1">
      <c r="A698" s="35">
        <v>9</v>
      </c>
      <c r="B698" s="245" t="s">
        <v>525</v>
      </c>
      <c r="C698" s="245">
        <v>2018</v>
      </c>
      <c r="D698" s="246" t="s">
        <v>44</v>
      </c>
      <c r="E698" s="263">
        <f t="shared" si="4"/>
        <v>230.993</v>
      </c>
      <c r="F698" s="8" t="s">
        <v>983</v>
      </c>
    </row>
    <row r="699" spans="1:5" ht="19.5" customHeight="1">
      <c r="A699" s="35">
        <v>10</v>
      </c>
      <c r="B699" s="35" t="s">
        <v>710</v>
      </c>
      <c r="C699" s="35">
        <v>2019</v>
      </c>
      <c r="D699" s="36" t="s">
        <v>44</v>
      </c>
      <c r="E699" s="166">
        <v>3549</v>
      </c>
    </row>
    <row r="700" spans="1:5" ht="19.5" customHeight="1">
      <c r="A700" s="35">
        <v>11</v>
      </c>
      <c r="B700" s="35" t="s">
        <v>777</v>
      </c>
      <c r="C700" s="35">
        <v>2020</v>
      </c>
      <c r="D700" s="36" t="s">
        <v>44</v>
      </c>
      <c r="E700" s="166">
        <v>2555</v>
      </c>
    </row>
    <row r="701" spans="1:5" ht="19.5" customHeight="1">
      <c r="A701" s="35">
        <v>12</v>
      </c>
      <c r="B701" s="35" t="s">
        <v>778</v>
      </c>
      <c r="C701" s="35">
        <v>2020</v>
      </c>
      <c r="D701" s="36" t="s">
        <v>44</v>
      </c>
      <c r="E701" s="166">
        <v>2500</v>
      </c>
    </row>
    <row r="702" spans="1:5" ht="19.5" customHeight="1">
      <c r="A702" s="35">
        <v>13</v>
      </c>
      <c r="B702" s="35" t="s">
        <v>778</v>
      </c>
      <c r="C702" s="35">
        <v>2020</v>
      </c>
      <c r="D702" s="36" t="s">
        <v>44</v>
      </c>
      <c r="E702" s="166">
        <v>2500</v>
      </c>
    </row>
    <row r="703" spans="1:5" ht="19.5" customHeight="1">
      <c r="A703" s="35">
        <v>14</v>
      </c>
      <c r="B703" s="342" t="s">
        <v>779</v>
      </c>
      <c r="C703" s="342">
        <v>2020</v>
      </c>
      <c r="D703" s="168" t="s">
        <v>44</v>
      </c>
      <c r="E703" s="169">
        <v>885.6</v>
      </c>
    </row>
    <row r="704" spans="1:5" ht="14.25" customHeight="1">
      <c r="A704" s="35">
        <v>15</v>
      </c>
      <c r="B704" s="342" t="s">
        <v>779</v>
      </c>
      <c r="C704" s="342">
        <v>2020</v>
      </c>
      <c r="D704" s="168" t="s">
        <v>44</v>
      </c>
      <c r="E704" s="169">
        <v>885.6</v>
      </c>
    </row>
    <row r="705" spans="1:5" ht="14.25" customHeight="1">
      <c r="A705" s="35">
        <v>16</v>
      </c>
      <c r="B705" s="35" t="s">
        <v>780</v>
      </c>
      <c r="C705" s="35">
        <v>2020</v>
      </c>
      <c r="D705" s="36" t="s">
        <v>44</v>
      </c>
      <c r="E705" s="166">
        <v>2600</v>
      </c>
    </row>
    <row r="706" spans="1:5" ht="14.25" customHeight="1">
      <c r="A706" s="35">
        <v>17</v>
      </c>
      <c r="B706" s="35" t="s">
        <v>780</v>
      </c>
      <c r="C706" s="35">
        <v>2020</v>
      </c>
      <c r="D706" s="36" t="s">
        <v>44</v>
      </c>
      <c r="E706" s="166">
        <v>2600</v>
      </c>
    </row>
    <row r="707" spans="1:5" ht="14.25" customHeight="1">
      <c r="A707" s="35">
        <v>18</v>
      </c>
      <c r="B707" s="168" t="s">
        <v>928</v>
      </c>
      <c r="C707" s="168">
        <v>2021</v>
      </c>
      <c r="D707" s="168" t="s">
        <v>44</v>
      </c>
      <c r="E707" s="169">
        <v>1399</v>
      </c>
    </row>
    <row r="708" spans="1:5" ht="14.25" customHeight="1">
      <c r="A708" s="35">
        <v>19</v>
      </c>
      <c r="B708" s="168" t="s">
        <v>928</v>
      </c>
      <c r="C708" s="168">
        <v>2021</v>
      </c>
      <c r="D708" s="168" t="s">
        <v>44</v>
      </c>
      <c r="E708" s="169">
        <v>1399</v>
      </c>
    </row>
    <row r="709" spans="1:5" ht="14.25" customHeight="1">
      <c r="A709" s="35">
        <v>20</v>
      </c>
      <c r="B709" s="168" t="s">
        <v>928</v>
      </c>
      <c r="C709" s="168">
        <v>2021</v>
      </c>
      <c r="D709" s="168" t="s">
        <v>44</v>
      </c>
      <c r="E709" s="169">
        <v>1399</v>
      </c>
    </row>
    <row r="710" spans="1:5" ht="14.25" customHeight="1">
      <c r="A710" s="35">
        <v>21</v>
      </c>
      <c r="B710" s="168" t="s">
        <v>928</v>
      </c>
      <c r="C710" s="168">
        <v>2021</v>
      </c>
      <c r="D710" s="168" t="s">
        <v>44</v>
      </c>
      <c r="E710" s="169">
        <v>1399</v>
      </c>
    </row>
    <row r="711" spans="1:5" ht="14.25" customHeight="1">
      <c r="A711" s="35">
        <v>22</v>
      </c>
      <c r="B711" s="168" t="s">
        <v>929</v>
      </c>
      <c r="C711" s="168">
        <v>2021</v>
      </c>
      <c r="D711" s="168" t="s">
        <v>44</v>
      </c>
      <c r="E711" s="169">
        <v>949</v>
      </c>
    </row>
    <row r="712" spans="1:6" ht="18" customHeight="1">
      <c r="A712" s="35">
        <v>23</v>
      </c>
      <c r="B712" s="342" t="s">
        <v>1053</v>
      </c>
      <c r="C712" s="342">
        <v>2022</v>
      </c>
      <c r="D712" s="168" t="s">
        <v>44</v>
      </c>
      <c r="E712" s="169">
        <v>1394</v>
      </c>
      <c r="F712" s="32"/>
    </row>
    <row r="713" spans="1:7" ht="13.5">
      <c r="A713" s="35">
        <v>24</v>
      </c>
      <c r="B713" s="342" t="s">
        <v>1053</v>
      </c>
      <c r="C713" s="342">
        <v>2022</v>
      </c>
      <c r="D713" s="168" t="s">
        <v>44</v>
      </c>
      <c r="E713" s="169">
        <v>1394</v>
      </c>
      <c r="G713" s="293"/>
    </row>
    <row r="714" spans="1:5" s="157" customFormat="1" ht="15">
      <c r="A714" s="35">
        <v>25</v>
      </c>
      <c r="B714" s="168" t="s">
        <v>929</v>
      </c>
      <c r="C714" s="342">
        <v>2022</v>
      </c>
      <c r="D714" s="168" t="s">
        <v>44</v>
      </c>
      <c r="E714" s="169">
        <v>949</v>
      </c>
    </row>
    <row r="715" spans="1:5" s="157" customFormat="1" ht="15">
      <c r="A715" s="35">
        <v>26</v>
      </c>
      <c r="B715" s="35" t="s">
        <v>1091</v>
      </c>
      <c r="C715" s="35">
        <v>2021</v>
      </c>
      <c r="D715" s="36" t="s">
        <v>44</v>
      </c>
      <c r="E715" s="166">
        <v>3175</v>
      </c>
    </row>
    <row r="716" spans="1:5" s="157" customFormat="1" ht="15">
      <c r="A716" s="35">
        <v>27</v>
      </c>
      <c r="B716" s="35" t="s">
        <v>1091</v>
      </c>
      <c r="C716" s="35">
        <v>2021</v>
      </c>
      <c r="D716" s="36" t="s">
        <v>44</v>
      </c>
      <c r="E716" s="166">
        <v>3175</v>
      </c>
    </row>
    <row r="717" spans="1:5" s="157" customFormat="1" ht="15">
      <c r="A717" s="35">
        <v>28</v>
      </c>
      <c r="B717" s="35" t="s">
        <v>1091</v>
      </c>
      <c r="C717" s="35">
        <v>2021</v>
      </c>
      <c r="D717" s="36" t="s">
        <v>44</v>
      </c>
      <c r="E717" s="166">
        <v>3175</v>
      </c>
    </row>
    <row r="718" spans="1:5" s="157" customFormat="1" ht="15">
      <c r="A718" s="35">
        <v>29</v>
      </c>
      <c r="B718" s="35" t="s">
        <v>1091</v>
      </c>
      <c r="C718" s="35">
        <v>2021</v>
      </c>
      <c r="D718" s="36" t="s">
        <v>44</v>
      </c>
      <c r="E718" s="166">
        <v>3175</v>
      </c>
    </row>
    <row r="719" spans="1:5" s="157" customFormat="1" ht="15">
      <c r="A719" s="35">
        <v>30</v>
      </c>
      <c r="B719" s="35" t="s">
        <v>1092</v>
      </c>
      <c r="C719" s="35">
        <v>2021</v>
      </c>
      <c r="D719" s="36" t="s">
        <v>44</v>
      </c>
      <c r="E719" s="166">
        <v>6781</v>
      </c>
    </row>
    <row r="720" spans="1:5" s="157" customFormat="1" ht="15">
      <c r="A720" s="35">
        <v>31</v>
      </c>
      <c r="B720" s="35" t="s">
        <v>1092</v>
      </c>
      <c r="C720" s="35">
        <v>2021</v>
      </c>
      <c r="D720" s="36" t="s">
        <v>44</v>
      </c>
      <c r="E720" s="166">
        <v>6781</v>
      </c>
    </row>
    <row r="721" spans="1:6" ht="12" customHeight="1">
      <c r="A721" s="36"/>
      <c r="B721" s="34" t="s">
        <v>51</v>
      </c>
      <c r="C721" s="36"/>
      <c r="D721" s="36"/>
      <c r="E721" s="294">
        <f>SUM(E690:E720)</f>
        <v>56698.137</v>
      </c>
      <c r="F721" s="294">
        <f>E721-E722</f>
        <v>42566</v>
      </c>
    </row>
    <row r="722" spans="1:6" ht="12" customHeight="1">
      <c r="A722" s="295"/>
      <c r="B722" s="296"/>
      <c r="C722" s="162"/>
      <c r="D722" s="165"/>
      <c r="E722" s="263">
        <f>SUM(E690:E698)+E703+E704+SUM(E707:E714)</f>
        <v>14132.136999999999</v>
      </c>
      <c r="F722" s="31" t="s">
        <v>1049</v>
      </c>
    </row>
    <row r="723" spans="1:5" ht="12" customHeight="1">
      <c r="A723" s="297"/>
      <c r="B723" s="298"/>
      <c r="C723" s="299"/>
      <c r="D723" s="300"/>
      <c r="E723" s="301"/>
    </row>
    <row r="724" spans="1:5" ht="34.5" customHeight="1" thickBot="1">
      <c r="A724" s="633" t="s">
        <v>827</v>
      </c>
      <c r="B724" s="634"/>
      <c r="C724" s="634"/>
      <c r="D724" s="634"/>
      <c r="E724" s="634"/>
    </row>
    <row r="725" spans="1:5" ht="61.5" customHeight="1" thickBot="1">
      <c r="A725" s="233" t="s">
        <v>50</v>
      </c>
      <c r="B725" s="234" t="s">
        <v>52</v>
      </c>
      <c r="C725" s="234" t="s">
        <v>53</v>
      </c>
      <c r="D725" s="235" t="s">
        <v>30</v>
      </c>
      <c r="E725" s="302" t="s">
        <v>46</v>
      </c>
    </row>
    <row r="726" spans="1:5" ht="13.5">
      <c r="A726" s="53">
        <v>1</v>
      </c>
      <c r="B726" s="196" t="s">
        <v>838</v>
      </c>
      <c r="C726" s="196">
        <v>2019</v>
      </c>
      <c r="D726" s="620" t="s">
        <v>43</v>
      </c>
      <c r="E726" s="229">
        <v>1800</v>
      </c>
    </row>
    <row r="727" spans="1:5" ht="13.5">
      <c r="A727" s="53">
        <v>3</v>
      </c>
      <c r="B727" s="228" t="s">
        <v>61</v>
      </c>
      <c r="C727" s="196">
        <v>2019</v>
      </c>
      <c r="D727" s="621"/>
      <c r="E727" s="229">
        <v>1100</v>
      </c>
    </row>
    <row r="728" spans="1:5" ht="13.5">
      <c r="A728" s="53">
        <v>4</v>
      </c>
      <c r="B728" s="228" t="s">
        <v>839</v>
      </c>
      <c r="C728" s="196">
        <v>2019</v>
      </c>
      <c r="D728" s="622"/>
      <c r="E728" s="229">
        <v>1300</v>
      </c>
    </row>
    <row r="729" spans="1:5" ht="13.5" thickBot="1">
      <c r="A729" s="53"/>
      <c r="B729" s="51" t="s">
        <v>51</v>
      </c>
      <c r="C729" s="53"/>
      <c r="D729" s="53"/>
      <c r="E729" s="303">
        <f>SUM(E726:E728)</f>
        <v>4200</v>
      </c>
    </row>
    <row r="730" spans="1:6" ht="13.5" thickBot="1">
      <c r="A730" s="343"/>
      <c r="B730" s="344"/>
      <c r="C730" s="343"/>
      <c r="D730" s="343"/>
      <c r="E730" s="263">
        <f>E729</f>
        <v>4200</v>
      </c>
      <c r="F730" s="31" t="s">
        <v>1049</v>
      </c>
    </row>
    <row r="731" spans="1:5" ht="14.25" customHeight="1">
      <c r="A731" s="623" t="s">
        <v>1439</v>
      </c>
      <c r="B731" s="624"/>
      <c r="C731" s="624"/>
      <c r="D731" s="624"/>
      <c r="E731" s="625"/>
    </row>
    <row r="732" spans="1:5" ht="64.5" customHeight="1" thickBot="1">
      <c r="A732" s="233" t="s">
        <v>50</v>
      </c>
      <c r="B732" s="234" t="s">
        <v>54</v>
      </c>
      <c r="C732" s="234" t="s">
        <v>53</v>
      </c>
      <c r="D732" s="235" t="s">
        <v>30</v>
      </c>
      <c r="E732" s="302" t="s">
        <v>46</v>
      </c>
    </row>
    <row r="733" spans="1:6" ht="13.5">
      <c r="A733" s="196">
        <v>5</v>
      </c>
      <c r="B733" s="228" t="s">
        <v>840</v>
      </c>
      <c r="C733" s="304">
        <v>2015</v>
      </c>
      <c r="D733" s="620" t="s">
        <v>43</v>
      </c>
      <c r="E733" s="305">
        <v>1800</v>
      </c>
      <c r="F733" s="8" t="s">
        <v>983</v>
      </c>
    </row>
    <row r="734" spans="1:5" ht="13.5">
      <c r="A734" s="53">
        <v>6</v>
      </c>
      <c r="B734" s="228" t="s">
        <v>840</v>
      </c>
      <c r="C734" s="304">
        <v>2017</v>
      </c>
      <c r="D734" s="621"/>
      <c r="E734" s="229">
        <v>2000</v>
      </c>
    </row>
    <row r="735" spans="1:5" ht="13.5">
      <c r="A735" s="53">
        <v>7</v>
      </c>
      <c r="B735" s="228" t="s">
        <v>841</v>
      </c>
      <c r="C735" s="304">
        <v>2015</v>
      </c>
      <c r="D735" s="622"/>
      <c r="E735" s="229">
        <v>1200</v>
      </c>
    </row>
    <row r="736" spans="1:5" ht="13.5">
      <c r="A736" s="53">
        <v>8</v>
      </c>
      <c r="B736" s="228" t="s">
        <v>917</v>
      </c>
      <c r="C736" s="304">
        <v>2020</v>
      </c>
      <c r="D736" s="342" t="s">
        <v>43</v>
      </c>
      <c r="E736" s="229">
        <v>1400</v>
      </c>
    </row>
    <row r="737" spans="1:5" ht="13.5">
      <c r="A737" s="53">
        <v>9</v>
      </c>
      <c r="B737" s="228" t="s">
        <v>918</v>
      </c>
      <c r="C737" s="304">
        <v>2020</v>
      </c>
      <c r="D737" s="342" t="s">
        <v>43</v>
      </c>
      <c r="E737" s="229">
        <v>249</v>
      </c>
    </row>
    <row r="738" spans="1:5" ht="13.5">
      <c r="A738" s="53">
        <v>10</v>
      </c>
      <c r="B738" s="228" t="s">
        <v>919</v>
      </c>
      <c r="C738" s="304">
        <v>2020</v>
      </c>
      <c r="D738" s="342" t="s">
        <v>43</v>
      </c>
      <c r="E738" s="229">
        <v>622</v>
      </c>
    </row>
    <row r="739" spans="1:5" ht="13.5">
      <c r="A739" s="53">
        <v>11</v>
      </c>
      <c r="B739" s="226" t="s">
        <v>920</v>
      </c>
      <c r="C739" s="306">
        <v>2020</v>
      </c>
      <c r="D739" s="35" t="s">
        <v>43</v>
      </c>
      <c r="E739" s="227">
        <v>3999</v>
      </c>
    </row>
    <row r="740" spans="1:6" ht="13.5" thickBot="1">
      <c r="A740" s="53"/>
      <c r="B740" s="51" t="s">
        <v>51</v>
      </c>
      <c r="C740" s="53"/>
      <c r="D740" s="53"/>
      <c r="E740" s="303">
        <f>SUM(E733:E739)</f>
        <v>11270</v>
      </c>
      <c r="F740" s="303">
        <f>E740-E741</f>
        <v>3999</v>
      </c>
    </row>
    <row r="741" spans="5:6" ht="13.5">
      <c r="E741" s="305">
        <f>SUM(E733:E738)</f>
        <v>7271</v>
      </c>
      <c r="F741" s="31" t="s">
        <v>1049</v>
      </c>
    </row>
    <row r="748" spans="5:6" ht="27">
      <c r="E748" s="32" t="s">
        <v>1447</v>
      </c>
      <c r="F748" s="31" t="s">
        <v>1448</v>
      </c>
    </row>
    <row r="750" spans="4:7" ht="13.5">
      <c r="D750" s="39" t="s">
        <v>469</v>
      </c>
      <c r="E750" s="307">
        <f>E113+E226+E261+E288+F371+F474+E523+E557+E588+E686+E729</f>
        <v>3240406.7829999984</v>
      </c>
      <c r="F750" s="307">
        <f>F113+F226+F261+G371+G474+F523+F557+F588+F686</f>
        <v>2809985.9119999986</v>
      </c>
      <c r="G750" s="32"/>
    </row>
    <row r="751" spans="4:5" ht="13.5">
      <c r="D751" s="39"/>
      <c r="E751" s="307"/>
    </row>
    <row r="752" spans="4:9" ht="13.5">
      <c r="D752" s="39" t="s">
        <v>470</v>
      </c>
      <c r="E752" s="307">
        <f>H131+E132+E232+E281+E302+F391+F506+E547+E564+E593+E721+E740</f>
        <v>1048650.358</v>
      </c>
      <c r="F752" s="307">
        <f>H131+E232+F281+F302+G391+G506+F547+F564+F593+F721+F740</f>
        <v>970609.068</v>
      </c>
      <c r="G752" s="32"/>
      <c r="H752" s="32"/>
      <c r="I752" s="32"/>
    </row>
    <row r="753" spans="4:7" ht="13.5">
      <c r="D753" s="39"/>
      <c r="E753" s="307"/>
      <c r="G753" s="32"/>
    </row>
    <row r="754" spans="4:6" ht="13.5">
      <c r="D754" s="150" t="s">
        <v>1049</v>
      </c>
      <c r="E754" s="307">
        <f>E151</f>
        <v>339362.97</v>
      </c>
      <c r="F754" s="307">
        <f>F114+E132+E151+E227+E262+E282+E288+E303+F372+F392+F475+F507+E524+E548+E558+E565+E589+E687+E722+E730+E741</f>
        <v>847825.1309999999</v>
      </c>
    </row>
    <row r="756" spans="5:6" ht="13.5">
      <c r="E756" s="32">
        <f>SUM(E749:E755)</f>
        <v>4628420.110999999</v>
      </c>
      <c r="F756" s="32">
        <f>SUM(F749:F755)</f>
        <v>4628420.110999999</v>
      </c>
    </row>
    <row r="757" ht="13.5">
      <c r="F757" s="32"/>
    </row>
  </sheetData>
  <sheetProtection/>
  <mergeCells count="56">
    <mergeCell ref="I600:M600"/>
    <mergeCell ref="I601:M601"/>
    <mergeCell ref="I631:M631"/>
    <mergeCell ref="I599:M599"/>
    <mergeCell ref="I518:M518"/>
    <mergeCell ref="I512:M512"/>
    <mergeCell ref="I514:M514"/>
    <mergeCell ref="H574:L574"/>
    <mergeCell ref="H575:L575"/>
    <mergeCell ref="H573:L573"/>
    <mergeCell ref="A284:E284"/>
    <mergeCell ref="A285:E285"/>
    <mergeCell ref="A289:E289"/>
    <mergeCell ref="A306:F306"/>
    <mergeCell ref="I513:M513"/>
    <mergeCell ref="A373:F373"/>
    <mergeCell ref="A511:E511"/>
    <mergeCell ref="G218:G225"/>
    <mergeCell ref="F257:F260"/>
    <mergeCell ref="A5:E5"/>
    <mergeCell ref="A233:E233"/>
    <mergeCell ref="A595:E595"/>
    <mergeCell ref="A234:E234"/>
    <mergeCell ref="A263:E263"/>
    <mergeCell ref="A510:E510"/>
    <mergeCell ref="A228:E228"/>
    <mergeCell ref="A559:E559"/>
    <mergeCell ref="A1:F1"/>
    <mergeCell ref="A8:E8"/>
    <mergeCell ref="A114:E114"/>
    <mergeCell ref="A135:E135"/>
    <mergeCell ref="A147:E147"/>
    <mergeCell ref="A155:E155"/>
    <mergeCell ref="F99:F104"/>
    <mergeCell ref="A134:D134"/>
    <mergeCell ref="A2:E2"/>
    <mergeCell ref="A3:E3"/>
    <mergeCell ref="A4:E4"/>
    <mergeCell ref="A154:E154"/>
    <mergeCell ref="A551:E551"/>
    <mergeCell ref="A476:F476"/>
    <mergeCell ref="D397:D398"/>
    <mergeCell ref="E397:E398"/>
    <mergeCell ref="A305:F305"/>
    <mergeCell ref="F397:F398"/>
    <mergeCell ref="A396:F396"/>
    <mergeCell ref="A395:F395"/>
    <mergeCell ref="A525:E525"/>
    <mergeCell ref="D733:D735"/>
    <mergeCell ref="D726:D728"/>
    <mergeCell ref="A731:E731"/>
    <mergeCell ref="A569:E569"/>
    <mergeCell ref="A590:E590"/>
    <mergeCell ref="A688:E688"/>
    <mergeCell ref="A724:E724"/>
    <mergeCell ref="A596:E59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47"/>
  <sheetViews>
    <sheetView zoomScale="66" zoomScaleNormal="66" zoomScalePageLayoutView="0" workbookViewId="0" topLeftCell="A335">
      <selection activeCell="A215" sqref="A215:IV242"/>
    </sheetView>
  </sheetViews>
  <sheetFormatPr defaultColWidth="9.140625" defaultRowHeight="12.75"/>
  <cols>
    <col min="1" max="1" width="5.28125" style="31" customWidth="1"/>
    <col min="2" max="2" width="62.421875" style="31" customWidth="1"/>
    <col min="3" max="3" width="21.57421875" style="31" customWidth="1"/>
    <col min="4" max="4" width="24.7109375" style="31" customWidth="1"/>
    <col min="5" max="5" width="34.8515625" style="32" customWidth="1"/>
    <col min="6" max="6" width="29.8515625" style="31" customWidth="1"/>
    <col min="7" max="7" width="18.140625" style="31" customWidth="1"/>
    <col min="8" max="8" width="14.8515625" style="31" bestFit="1" customWidth="1"/>
    <col min="9" max="13" width="27.7109375" style="31" customWidth="1"/>
    <col min="14" max="16384" width="9.140625" style="31" customWidth="1"/>
  </cols>
  <sheetData>
    <row r="1" spans="1:6" ht="27" customHeight="1">
      <c r="A1" s="648" t="s">
        <v>25</v>
      </c>
      <c r="B1" s="648"/>
      <c r="C1" s="648"/>
      <c r="D1" s="648"/>
      <c r="E1" s="648"/>
      <c r="F1" s="648"/>
    </row>
    <row r="2" spans="1:6" ht="17.25" customHeight="1">
      <c r="A2" s="635" t="s">
        <v>26</v>
      </c>
      <c r="B2" s="635"/>
      <c r="C2" s="635"/>
      <c r="D2" s="635"/>
      <c r="E2" s="635"/>
      <c r="F2" s="151"/>
    </row>
    <row r="3" spans="1:6" ht="17.25" customHeight="1">
      <c r="A3" s="635" t="s">
        <v>27</v>
      </c>
      <c r="B3" s="635"/>
      <c r="C3" s="635"/>
      <c r="D3" s="635"/>
      <c r="E3" s="635"/>
      <c r="F3" s="151"/>
    </row>
    <row r="4" spans="1:5" ht="17.25" customHeight="1">
      <c r="A4" s="635" t="s">
        <v>29</v>
      </c>
      <c r="B4" s="635"/>
      <c r="C4" s="635"/>
      <c r="D4" s="635"/>
      <c r="E4" s="635"/>
    </row>
    <row r="5" spans="1:5" ht="17.25" customHeight="1">
      <c r="A5" s="635" t="s">
        <v>28</v>
      </c>
      <c r="B5" s="635"/>
      <c r="C5" s="635"/>
      <c r="D5" s="635"/>
      <c r="E5" s="635"/>
    </row>
    <row r="6" spans="1:6" ht="17.25" customHeight="1">
      <c r="A6" s="152"/>
      <c r="B6" s="153"/>
      <c r="C6" s="153"/>
      <c r="D6" s="153"/>
      <c r="E6" s="154"/>
      <c r="F6" s="8"/>
    </row>
    <row r="7" spans="1:5" s="157" customFormat="1" ht="30" customHeight="1" thickBot="1">
      <c r="A7" s="17" t="s">
        <v>60</v>
      </c>
      <c r="B7" s="18"/>
      <c r="C7" s="18"/>
      <c r="D7" s="18"/>
      <c r="E7" s="18"/>
    </row>
    <row r="8" spans="1:5" ht="13.5">
      <c r="A8" s="686" t="s">
        <v>1428</v>
      </c>
      <c r="B8" s="687"/>
      <c r="C8" s="687"/>
      <c r="D8" s="687"/>
      <c r="E8" s="688"/>
    </row>
    <row r="9" spans="1:5" ht="61.5" customHeight="1" thickBot="1">
      <c r="A9" s="345" t="s">
        <v>50</v>
      </c>
      <c r="B9" s="19" t="s">
        <v>52</v>
      </c>
      <c r="C9" s="19" t="s">
        <v>53</v>
      </c>
      <c r="D9" s="346" t="s">
        <v>30</v>
      </c>
      <c r="E9" s="25" t="s">
        <v>46</v>
      </c>
    </row>
    <row r="10" spans="1:6" ht="13.5">
      <c r="A10" s="22">
        <v>1</v>
      </c>
      <c r="B10" s="347" t="s">
        <v>394</v>
      </c>
      <c r="C10" s="347">
        <v>2017</v>
      </c>
      <c r="D10" s="22" t="s">
        <v>44</v>
      </c>
      <c r="E10" s="348">
        <v>2033.9</v>
      </c>
      <c r="F10" s="32"/>
    </row>
    <row r="11" spans="1:5" ht="13.5">
      <c r="A11" s="22">
        <v>2</v>
      </c>
      <c r="B11" s="347" t="s">
        <v>395</v>
      </c>
      <c r="C11" s="347">
        <v>2017</v>
      </c>
      <c r="D11" s="22" t="s">
        <v>44</v>
      </c>
      <c r="E11" s="348">
        <v>6519</v>
      </c>
    </row>
    <row r="12" spans="1:5" ht="13.5">
      <c r="A12" s="22">
        <v>3</v>
      </c>
      <c r="B12" s="347" t="s">
        <v>392</v>
      </c>
      <c r="C12" s="347">
        <v>2017</v>
      </c>
      <c r="D12" s="22" t="s">
        <v>44</v>
      </c>
      <c r="E12" s="348">
        <v>2275</v>
      </c>
    </row>
    <row r="13" spans="1:5" ht="13.5">
      <c r="A13" s="22">
        <v>4</v>
      </c>
      <c r="B13" s="347" t="s">
        <v>396</v>
      </c>
      <c r="C13" s="347">
        <v>2017</v>
      </c>
      <c r="D13" s="22" t="s">
        <v>44</v>
      </c>
      <c r="E13" s="348">
        <v>977850</v>
      </c>
    </row>
    <row r="14" spans="1:5" ht="13.5">
      <c r="A14" s="22">
        <v>5</v>
      </c>
      <c r="B14" s="347" t="s">
        <v>397</v>
      </c>
      <c r="C14" s="347">
        <v>2017</v>
      </c>
      <c r="D14" s="22" t="s">
        <v>44</v>
      </c>
      <c r="E14" s="348">
        <v>2361.6</v>
      </c>
    </row>
    <row r="15" spans="1:5" ht="13.5">
      <c r="A15" s="22">
        <v>6</v>
      </c>
      <c r="B15" s="347" t="s">
        <v>116</v>
      </c>
      <c r="C15" s="347">
        <v>2017</v>
      </c>
      <c r="D15" s="22" t="s">
        <v>44</v>
      </c>
      <c r="E15" s="348">
        <v>16506.6</v>
      </c>
    </row>
    <row r="16" spans="1:5" ht="13.5">
      <c r="A16" s="22">
        <v>7</v>
      </c>
      <c r="B16" s="347" t="s">
        <v>116</v>
      </c>
      <c r="C16" s="347">
        <v>2017</v>
      </c>
      <c r="D16" s="22" t="s">
        <v>44</v>
      </c>
      <c r="E16" s="348">
        <v>16506.6</v>
      </c>
    </row>
    <row r="17" spans="1:5" ht="13.5">
      <c r="A17" s="22">
        <v>8</v>
      </c>
      <c r="B17" s="347" t="s">
        <v>116</v>
      </c>
      <c r="C17" s="347">
        <v>2017</v>
      </c>
      <c r="D17" s="22" t="s">
        <v>44</v>
      </c>
      <c r="E17" s="348">
        <v>16506.6</v>
      </c>
    </row>
    <row r="18" spans="1:5" ht="13.5">
      <c r="A18" s="22">
        <v>9</v>
      </c>
      <c r="B18" s="347" t="s">
        <v>116</v>
      </c>
      <c r="C18" s="347">
        <v>2017</v>
      </c>
      <c r="D18" s="22" t="s">
        <v>44</v>
      </c>
      <c r="E18" s="348">
        <v>16506.6</v>
      </c>
    </row>
    <row r="19" spans="1:5" ht="13.5">
      <c r="A19" s="22">
        <v>10</v>
      </c>
      <c r="B19" s="347" t="s">
        <v>116</v>
      </c>
      <c r="C19" s="347">
        <v>2017</v>
      </c>
      <c r="D19" s="22" t="s">
        <v>44</v>
      </c>
      <c r="E19" s="348">
        <v>16506.6</v>
      </c>
    </row>
    <row r="20" spans="1:5" ht="13.5">
      <c r="A20" s="22">
        <v>11</v>
      </c>
      <c r="B20" s="347" t="s">
        <v>116</v>
      </c>
      <c r="C20" s="347">
        <v>2017</v>
      </c>
      <c r="D20" s="22" t="s">
        <v>44</v>
      </c>
      <c r="E20" s="348">
        <v>16506.6</v>
      </c>
    </row>
    <row r="21" spans="1:5" ht="13.5">
      <c r="A21" s="22">
        <v>12</v>
      </c>
      <c r="B21" s="347" t="s">
        <v>116</v>
      </c>
      <c r="C21" s="347">
        <v>2017</v>
      </c>
      <c r="D21" s="22" t="s">
        <v>44</v>
      </c>
      <c r="E21" s="348">
        <v>13825.2</v>
      </c>
    </row>
    <row r="22" spans="1:5" ht="13.5">
      <c r="A22" s="22">
        <v>13</v>
      </c>
      <c r="B22" s="347" t="s">
        <v>116</v>
      </c>
      <c r="C22" s="347">
        <v>2017</v>
      </c>
      <c r="D22" s="22" t="s">
        <v>44</v>
      </c>
      <c r="E22" s="348">
        <v>13825.2</v>
      </c>
    </row>
    <row r="23" spans="1:5" ht="13.5">
      <c r="A23" s="22">
        <v>14</v>
      </c>
      <c r="B23" s="347" t="s">
        <v>116</v>
      </c>
      <c r="C23" s="347">
        <v>2017</v>
      </c>
      <c r="D23" s="22" t="s">
        <v>44</v>
      </c>
      <c r="E23" s="348">
        <v>13825.2</v>
      </c>
    </row>
    <row r="24" spans="1:5" ht="13.5">
      <c r="A24" s="22">
        <v>15</v>
      </c>
      <c r="B24" s="347" t="s">
        <v>116</v>
      </c>
      <c r="C24" s="347">
        <v>2017</v>
      </c>
      <c r="D24" s="22" t="s">
        <v>44</v>
      </c>
      <c r="E24" s="348">
        <v>13825.2</v>
      </c>
    </row>
    <row r="25" spans="1:5" ht="13.5">
      <c r="A25" s="22">
        <v>16</v>
      </c>
      <c r="B25" s="347" t="s">
        <v>116</v>
      </c>
      <c r="C25" s="347">
        <v>2017</v>
      </c>
      <c r="D25" s="22" t="s">
        <v>44</v>
      </c>
      <c r="E25" s="348">
        <v>13825.2</v>
      </c>
    </row>
    <row r="26" spans="1:5" ht="13.5">
      <c r="A26" s="22">
        <v>17</v>
      </c>
      <c r="B26" s="347" t="s">
        <v>116</v>
      </c>
      <c r="C26" s="347">
        <v>2017</v>
      </c>
      <c r="D26" s="22" t="s">
        <v>44</v>
      </c>
      <c r="E26" s="348">
        <v>13825.2</v>
      </c>
    </row>
    <row r="27" spans="1:5" ht="13.5">
      <c r="A27" s="22">
        <v>18</v>
      </c>
      <c r="B27" s="347" t="s">
        <v>116</v>
      </c>
      <c r="C27" s="347">
        <v>2017</v>
      </c>
      <c r="D27" s="22" t="s">
        <v>44</v>
      </c>
      <c r="E27" s="348">
        <v>13825.2</v>
      </c>
    </row>
    <row r="28" spans="1:5" ht="13.5">
      <c r="A28" s="22">
        <v>19</v>
      </c>
      <c r="B28" s="347" t="s">
        <v>116</v>
      </c>
      <c r="C28" s="347">
        <v>2017</v>
      </c>
      <c r="D28" s="22" t="s">
        <v>44</v>
      </c>
      <c r="E28" s="348">
        <v>13825.2</v>
      </c>
    </row>
    <row r="29" spans="1:5" ht="13.5">
      <c r="A29" s="22">
        <v>20</v>
      </c>
      <c r="B29" s="347" t="s">
        <v>116</v>
      </c>
      <c r="C29" s="347">
        <v>2017</v>
      </c>
      <c r="D29" s="22" t="s">
        <v>44</v>
      </c>
      <c r="E29" s="348">
        <v>13825.2</v>
      </c>
    </row>
    <row r="30" spans="1:5" ht="13.5">
      <c r="A30" s="22">
        <v>21</v>
      </c>
      <c r="B30" s="347" t="s">
        <v>116</v>
      </c>
      <c r="C30" s="347">
        <v>2017</v>
      </c>
      <c r="D30" s="22" t="s">
        <v>44</v>
      </c>
      <c r="E30" s="348">
        <v>13825.2</v>
      </c>
    </row>
    <row r="31" spans="1:5" ht="13.5">
      <c r="A31" s="22">
        <v>22</v>
      </c>
      <c r="B31" s="347" t="s">
        <v>399</v>
      </c>
      <c r="C31" s="347">
        <v>2017</v>
      </c>
      <c r="D31" s="22" t="s">
        <v>44</v>
      </c>
      <c r="E31" s="348">
        <v>63468</v>
      </c>
    </row>
    <row r="32" spans="1:5" ht="13.5">
      <c r="A32" s="22">
        <v>23</v>
      </c>
      <c r="B32" s="347" t="s">
        <v>400</v>
      </c>
      <c r="C32" s="347">
        <v>2017</v>
      </c>
      <c r="D32" s="22" t="s">
        <v>44</v>
      </c>
      <c r="E32" s="348">
        <v>59359.8</v>
      </c>
    </row>
    <row r="33" spans="1:5" ht="13.5">
      <c r="A33" s="22">
        <v>24</v>
      </c>
      <c r="B33" s="347" t="s">
        <v>402</v>
      </c>
      <c r="C33" s="347">
        <v>2017</v>
      </c>
      <c r="D33" s="22" t="s">
        <v>44</v>
      </c>
      <c r="E33" s="348">
        <v>220785</v>
      </c>
    </row>
    <row r="34" spans="1:5" ht="13.5">
      <c r="A34" s="22">
        <v>25</v>
      </c>
      <c r="B34" s="347" t="s">
        <v>403</v>
      </c>
      <c r="C34" s="347">
        <v>2017</v>
      </c>
      <c r="D34" s="22" t="s">
        <v>44</v>
      </c>
      <c r="E34" s="348">
        <v>95694</v>
      </c>
    </row>
    <row r="35" spans="1:5" ht="13.5">
      <c r="A35" s="22">
        <v>26</v>
      </c>
      <c r="B35" s="347" t="s">
        <v>404</v>
      </c>
      <c r="C35" s="347">
        <v>2017</v>
      </c>
      <c r="D35" s="22" t="s">
        <v>44</v>
      </c>
      <c r="E35" s="348">
        <v>43911</v>
      </c>
    </row>
    <row r="36" spans="1:5" ht="13.5">
      <c r="A36" s="22">
        <v>27</v>
      </c>
      <c r="B36" s="347" t="s">
        <v>405</v>
      </c>
      <c r="C36" s="347">
        <v>2017</v>
      </c>
      <c r="D36" s="22" t="s">
        <v>44</v>
      </c>
      <c r="E36" s="348">
        <v>43050</v>
      </c>
    </row>
    <row r="37" spans="1:5" ht="13.5">
      <c r="A37" s="22">
        <v>28</v>
      </c>
      <c r="B37" s="347" t="s">
        <v>405</v>
      </c>
      <c r="C37" s="347">
        <v>2017</v>
      </c>
      <c r="D37" s="22" t="s">
        <v>44</v>
      </c>
      <c r="E37" s="348">
        <v>43050</v>
      </c>
    </row>
    <row r="38" spans="1:5" ht="13.5">
      <c r="A38" s="22">
        <v>29</v>
      </c>
      <c r="B38" s="347" t="s">
        <v>405</v>
      </c>
      <c r="C38" s="347">
        <v>2017</v>
      </c>
      <c r="D38" s="22" t="s">
        <v>44</v>
      </c>
      <c r="E38" s="348">
        <v>43050</v>
      </c>
    </row>
    <row r="39" spans="1:5" ht="13.5">
      <c r="A39" s="22">
        <v>30</v>
      </c>
      <c r="B39" s="347" t="s">
        <v>405</v>
      </c>
      <c r="C39" s="347">
        <v>2017</v>
      </c>
      <c r="D39" s="22" t="s">
        <v>44</v>
      </c>
      <c r="E39" s="348">
        <v>43050</v>
      </c>
    </row>
    <row r="40" spans="1:5" ht="13.5">
      <c r="A40" s="22">
        <v>31</v>
      </c>
      <c r="B40" s="347" t="s">
        <v>578</v>
      </c>
      <c r="C40" s="347">
        <v>2018</v>
      </c>
      <c r="D40" s="22" t="s">
        <v>44</v>
      </c>
      <c r="E40" s="348">
        <v>3688.77</v>
      </c>
    </row>
    <row r="41" spans="1:5" ht="13.5">
      <c r="A41" s="22">
        <v>32</v>
      </c>
      <c r="B41" s="347" t="s">
        <v>578</v>
      </c>
      <c r="C41" s="347">
        <v>2018</v>
      </c>
      <c r="D41" s="22" t="s">
        <v>44</v>
      </c>
      <c r="E41" s="348">
        <v>3688.7</v>
      </c>
    </row>
    <row r="42" spans="1:5" ht="13.5">
      <c r="A42" s="22">
        <v>33</v>
      </c>
      <c r="B42" s="347" t="s">
        <v>578</v>
      </c>
      <c r="C42" s="347">
        <v>2018</v>
      </c>
      <c r="D42" s="22" t="s">
        <v>44</v>
      </c>
      <c r="E42" s="348">
        <v>3688.7</v>
      </c>
    </row>
    <row r="43" spans="1:5" ht="13.5">
      <c r="A43" s="22">
        <v>34</v>
      </c>
      <c r="B43" s="347" t="s">
        <v>578</v>
      </c>
      <c r="C43" s="347">
        <v>2019</v>
      </c>
      <c r="D43" s="22" t="s">
        <v>44</v>
      </c>
      <c r="E43" s="348">
        <v>7000</v>
      </c>
    </row>
    <row r="44" spans="1:5" ht="13.5">
      <c r="A44" s="22">
        <v>35</v>
      </c>
      <c r="B44" s="347" t="s">
        <v>116</v>
      </c>
      <c r="C44" s="347">
        <v>2019</v>
      </c>
      <c r="D44" s="22" t="s">
        <v>44</v>
      </c>
      <c r="E44" s="348">
        <v>2867</v>
      </c>
    </row>
    <row r="45" spans="1:5" ht="13.5">
      <c r="A45" s="22">
        <v>36</v>
      </c>
      <c r="B45" s="347" t="s">
        <v>116</v>
      </c>
      <c r="C45" s="347">
        <v>2019</v>
      </c>
      <c r="D45" s="22" t="s">
        <v>44</v>
      </c>
      <c r="E45" s="348">
        <v>2867</v>
      </c>
    </row>
    <row r="46" spans="1:5" ht="13.5">
      <c r="A46" s="22">
        <v>37</v>
      </c>
      <c r="B46" s="347" t="s">
        <v>582</v>
      </c>
      <c r="C46" s="347">
        <v>2019</v>
      </c>
      <c r="D46" s="22" t="s">
        <v>44</v>
      </c>
      <c r="E46" s="348">
        <v>19001.01</v>
      </c>
    </row>
    <row r="47" spans="1:5" ht="13.5">
      <c r="A47" s="22">
        <v>38</v>
      </c>
      <c r="B47" s="347" t="s">
        <v>583</v>
      </c>
      <c r="C47" s="347">
        <v>2019</v>
      </c>
      <c r="D47" s="22" t="s">
        <v>44</v>
      </c>
      <c r="E47" s="348">
        <v>3250</v>
      </c>
    </row>
    <row r="48" spans="1:5" ht="13.5">
      <c r="A48" s="22">
        <v>39</v>
      </c>
      <c r="B48" s="347" t="s">
        <v>583</v>
      </c>
      <c r="C48" s="347">
        <v>2019</v>
      </c>
      <c r="D48" s="22" t="s">
        <v>44</v>
      </c>
      <c r="E48" s="348">
        <v>3250</v>
      </c>
    </row>
    <row r="49" spans="1:5" ht="13.5">
      <c r="A49" s="22">
        <v>40</v>
      </c>
      <c r="B49" s="347" t="s">
        <v>585</v>
      </c>
      <c r="C49" s="347">
        <v>2019</v>
      </c>
      <c r="D49" s="22" t="s">
        <v>44</v>
      </c>
      <c r="E49" s="348">
        <v>2888.93</v>
      </c>
    </row>
    <row r="50" spans="1:5" ht="13.5">
      <c r="A50" s="22">
        <v>41</v>
      </c>
      <c r="B50" s="347" t="s">
        <v>595</v>
      </c>
      <c r="C50" s="347">
        <v>2019</v>
      </c>
      <c r="D50" s="22" t="s">
        <v>44</v>
      </c>
      <c r="E50" s="348">
        <v>2888.93</v>
      </c>
    </row>
    <row r="51" spans="1:5" ht="13.5">
      <c r="A51" s="22">
        <v>42</v>
      </c>
      <c r="B51" s="347" t="s">
        <v>596</v>
      </c>
      <c r="C51" s="347">
        <v>2019</v>
      </c>
      <c r="D51" s="22" t="s">
        <v>44</v>
      </c>
      <c r="E51" s="348">
        <v>2888.93</v>
      </c>
    </row>
    <row r="52" spans="1:5" ht="64.5" customHeight="1">
      <c r="A52" s="22">
        <v>43</v>
      </c>
      <c r="B52" s="347" t="s">
        <v>524</v>
      </c>
      <c r="C52" s="41">
        <v>2018</v>
      </c>
      <c r="D52" s="349" t="s">
        <v>44</v>
      </c>
      <c r="E52" s="348">
        <v>123000</v>
      </c>
    </row>
    <row r="53" spans="1:5" ht="13.5">
      <c r="A53" s="22">
        <v>44</v>
      </c>
      <c r="B53" s="22" t="s">
        <v>751</v>
      </c>
      <c r="C53" s="22">
        <v>2020</v>
      </c>
      <c r="D53" s="349" t="s">
        <v>44</v>
      </c>
      <c r="E53" s="23">
        <v>13245</v>
      </c>
    </row>
    <row r="54" spans="1:5" ht="13.5">
      <c r="A54" s="22">
        <v>45</v>
      </c>
      <c r="B54" s="22" t="s">
        <v>754</v>
      </c>
      <c r="C54" s="22">
        <v>2020</v>
      </c>
      <c r="D54" s="349" t="s">
        <v>44</v>
      </c>
      <c r="E54" s="23">
        <v>2499</v>
      </c>
    </row>
    <row r="55" spans="1:5" ht="13.5">
      <c r="A55" s="22">
        <v>46</v>
      </c>
      <c r="B55" s="22" t="s">
        <v>578</v>
      </c>
      <c r="C55" s="22">
        <v>2020</v>
      </c>
      <c r="D55" s="349" t="s">
        <v>44</v>
      </c>
      <c r="E55" s="23">
        <v>9840</v>
      </c>
    </row>
    <row r="56" spans="1:5" ht="13.5">
      <c r="A56" s="22">
        <v>47</v>
      </c>
      <c r="B56" s="22" t="s">
        <v>578</v>
      </c>
      <c r="C56" s="22">
        <v>2020</v>
      </c>
      <c r="D56" s="349" t="s">
        <v>44</v>
      </c>
      <c r="E56" s="23">
        <v>5043.06</v>
      </c>
    </row>
    <row r="57" spans="1:5" ht="13.5">
      <c r="A57" s="22">
        <v>48</v>
      </c>
      <c r="B57" s="22" t="s">
        <v>848</v>
      </c>
      <c r="C57" s="22">
        <v>2020</v>
      </c>
      <c r="D57" s="349" t="s">
        <v>44</v>
      </c>
      <c r="E57" s="23">
        <v>2116.9</v>
      </c>
    </row>
    <row r="58" spans="1:5" ht="13.5">
      <c r="A58" s="22">
        <v>49</v>
      </c>
      <c r="B58" s="22" t="s">
        <v>850</v>
      </c>
      <c r="C58" s="22">
        <v>2020</v>
      </c>
      <c r="D58" s="349" t="s">
        <v>44</v>
      </c>
      <c r="E58" s="23">
        <v>3382.5</v>
      </c>
    </row>
    <row r="59" spans="1:5" ht="13.5">
      <c r="A59" s="22">
        <v>50</v>
      </c>
      <c r="B59" s="22" t="s">
        <v>851</v>
      </c>
      <c r="C59" s="22">
        <v>2020</v>
      </c>
      <c r="D59" s="349" t="s">
        <v>44</v>
      </c>
      <c r="E59" s="23">
        <v>14883</v>
      </c>
    </row>
    <row r="60" spans="1:5" ht="13.5">
      <c r="A60" s="22">
        <v>51</v>
      </c>
      <c r="B60" s="22" t="s">
        <v>853</v>
      </c>
      <c r="C60" s="22">
        <v>2020</v>
      </c>
      <c r="D60" s="349" t="s">
        <v>44</v>
      </c>
      <c r="E60" s="23">
        <v>4000</v>
      </c>
    </row>
    <row r="61" spans="1:5" ht="13.5">
      <c r="A61" s="22">
        <v>52</v>
      </c>
      <c r="B61" s="22" t="s">
        <v>854</v>
      </c>
      <c r="C61" s="22">
        <v>2021</v>
      </c>
      <c r="D61" s="349" t="s">
        <v>44</v>
      </c>
      <c r="E61" s="23">
        <v>9776.04</v>
      </c>
    </row>
    <row r="62" spans="1:5" ht="13.5">
      <c r="A62" s="22">
        <v>53</v>
      </c>
      <c r="B62" s="22" t="s">
        <v>855</v>
      </c>
      <c r="C62" s="22">
        <v>2021</v>
      </c>
      <c r="D62" s="349" t="s">
        <v>44</v>
      </c>
      <c r="E62" s="23">
        <v>2188.99</v>
      </c>
    </row>
    <row r="63" spans="1:5" ht="13.5">
      <c r="A63" s="22">
        <v>54</v>
      </c>
      <c r="B63" s="22" t="s">
        <v>857</v>
      </c>
      <c r="C63" s="22">
        <v>2021</v>
      </c>
      <c r="D63" s="349" t="s">
        <v>44</v>
      </c>
      <c r="E63" s="23">
        <v>14664.06</v>
      </c>
    </row>
    <row r="64" spans="1:5" ht="13.5">
      <c r="A64" s="22">
        <v>55</v>
      </c>
      <c r="B64" s="22" t="s">
        <v>859</v>
      </c>
      <c r="C64" s="22">
        <v>2021</v>
      </c>
      <c r="D64" s="349" t="s">
        <v>44</v>
      </c>
      <c r="E64" s="23">
        <v>3444</v>
      </c>
    </row>
    <row r="65" spans="1:6" ht="13.5">
      <c r="A65" s="22">
        <v>56</v>
      </c>
      <c r="B65" s="22" t="s">
        <v>988</v>
      </c>
      <c r="C65" s="22">
        <v>2021</v>
      </c>
      <c r="D65" s="349" t="s">
        <v>44</v>
      </c>
      <c r="E65" s="23">
        <v>6765</v>
      </c>
      <c r="F65" s="655"/>
    </row>
    <row r="66" spans="1:6" ht="13.5">
      <c r="A66" s="22">
        <v>57</v>
      </c>
      <c r="B66" s="22" t="s">
        <v>990</v>
      </c>
      <c r="C66" s="22">
        <v>2021</v>
      </c>
      <c r="D66" s="349" t="s">
        <v>44</v>
      </c>
      <c r="E66" s="23">
        <v>20295</v>
      </c>
      <c r="F66" s="655"/>
    </row>
    <row r="67" spans="1:6" ht="13.5">
      <c r="A67" s="22">
        <v>58</v>
      </c>
      <c r="B67" s="22" t="s">
        <v>991</v>
      </c>
      <c r="C67" s="22">
        <v>2021</v>
      </c>
      <c r="D67" s="349" t="s">
        <v>44</v>
      </c>
      <c r="E67" s="23">
        <v>7011</v>
      </c>
      <c r="F67" s="655"/>
    </row>
    <row r="68" spans="1:6" ht="13.5">
      <c r="A68" s="22">
        <v>59</v>
      </c>
      <c r="B68" s="22" t="s">
        <v>992</v>
      </c>
      <c r="C68" s="22">
        <v>2021</v>
      </c>
      <c r="D68" s="349" t="s">
        <v>44</v>
      </c>
      <c r="E68" s="23">
        <v>39920.88</v>
      </c>
      <c r="F68" s="655"/>
    </row>
    <row r="69" spans="1:5" ht="13.5">
      <c r="A69" s="22">
        <v>60</v>
      </c>
      <c r="B69" s="22" t="s">
        <v>993</v>
      </c>
      <c r="C69" s="22">
        <v>2022</v>
      </c>
      <c r="D69" s="349" t="s">
        <v>44</v>
      </c>
      <c r="E69" s="23">
        <v>3444</v>
      </c>
    </row>
    <row r="70" spans="1:5" ht="13.5">
      <c r="A70" s="22">
        <v>61</v>
      </c>
      <c r="B70" s="22" t="s">
        <v>994</v>
      </c>
      <c r="C70" s="22">
        <v>2022</v>
      </c>
      <c r="D70" s="349" t="s">
        <v>44</v>
      </c>
      <c r="E70" s="23">
        <v>4059</v>
      </c>
    </row>
    <row r="71" spans="1:5" ht="13.5">
      <c r="A71" s="22">
        <v>62</v>
      </c>
      <c r="B71" s="22" t="s">
        <v>995</v>
      </c>
      <c r="C71" s="22">
        <v>2022</v>
      </c>
      <c r="D71" s="349" t="s">
        <v>44</v>
      </c>
      <c r="E71" s="23">
        <v>2500</v>
      </c>
    </row>
    <row r="72" spans="1:5" ht="13.5">
      <c r="A72" s="22">
        <v>63</v>
      </c>
      <c r="B72" s="22" t="s">
        <v>993</v>
      </c>
      <c r="C72" s="22">
        <v>2022</v>
      </c>
      <c r="D72" s="349" t="s">
        <v>44</v>
      </c>
      <c r="E72" s="23">
        <v>3628.5</v>
      </c>
    </row>
    <row r="73" spans="1:5" ht="13.5">
      <c r="A73" s="22">
        <v>64</v>
      </c>
      <c r="B73" s="22" t="s">
        <v>753</v>
      </c>
      <c r="C73" s="22">
        <v>2022</v>
      </c>
      <c r="D73" s="349" t="s">
        <v>44</v>
      </c>
      <c r="E73" s="23">
        <v>2399</v>
      </c>
    </row>
    <row r="74" spans="1:5" ht="13.5">
      <c r="A74" s="22">
        <v>65</v>
      </c>
      <c r="B74" s="22" t="s">
        <v>994</v>
      </c>
      <c r="C74" s="22">
        <v>2022</v>
      </c>
      <c r="D74" s="349" t="s">
        <v>44</v>
      </c>
      <c r="E74" s="23">
        <v>3567</v>
      </c>
    </row>
    <row r="75" spans="1:5" ht="13.5">
      <c r="A75" s="22">
        <v>66</v>
      </c>
      <c r="B75" s="22" t="s">
        <v>996</v>
      </c>
      <c r="C75" s="22">
        <v>2022</v>
      </c>
      <c r="D75" s="349" t="s">
        <v>44</v>
      </c>
      <c r="E75" s="23">
        <v>3567</v>
      </c>
    </row>
    <row r="76" spans="1:5" ht="13.5">
      <c r="A76" s="22">
        <v>67</v>
      </c>
      <c r="B76" s="22" t="s">
        <v>995</v>
      </c>
      <c r="C76" s="22">
        <v>2022</v>
      </c>
      <c r="D76" s="22" t="s">
        <v>44</v>
      </c>
      <c r="E76" s="23">
        <v>2650</v>
      </c>
    </row>
    <row r="77" spans="1:6" ht="18.75" customHeight="1" thickBot="1">
      <c r="A77" s="22"/>
      <c r="B77" s="26" t="s">
        <v>51</v>
      </c>
      <c r="C77" s="20"/>
      <c r="D77" s="20"/>
      <c r="E77" s="351">
        <f>SUM(E10:E76)</f>
        <v>2249605.8</v>
      </c>
      <c r="F77" s="240"/>
    </row>
    <row r="78" spans="1:6" ht="20.25" customHeight="1">
      <c r="A78" s="686" t="s">
        <v>1429</v>
      </c>
      <c r="B78" s="687"/>
      <c r="C78" s="687"/>
      <c r="D78" s="687"/>
      <c r="E78" s="687"/>
      <c r="F78" s="350"/>
    </row>
    <row r="79" spans="1:5" ht="54" thickBot="1">
      <c r="A79" s="345" t="s">
        <v>50</v>
      </c>
      <c r="B79" s="19" t="s">
        <v>54</v>
      </c>
      <c r="C79" s="19" t="s">
        <v>53</v>
      </c>
      <c r="D79" s="346" t="s">
        <v>30</v>
      </c>
      <c r="E79" s="25" t="s">
        <v>46</v>
      </c>
    </row>
    <row r="80" spans="1:5" ht="17.25" customHeight="1">
      <c r="A80" s="22">
        <v>1</v>
      </c>
      <c r="B80" s="347" t="s">
        <v>401</v>
      </c>
      <c r="C80" s="22">
        <v>2017</v>
      </c>
      <c r="D80" s="22" t="s">
        <v>44</v>
      </c>
      <c r="E80" s="23">
        <v>23616</v>
      </c>
    </row>
    <row r="81" spans="1:5" ht="17.25" customHeight="1">
      <c r="A81" s="22">
        <v>2</v>
      </c>
      <c r="B81" s="347" t="s">
        <v>472</v>
      </c>
      <c r="C81" s="22">
        <v>2018</v>
      </c>
      <c r="D81" s="22" t="s">
        <v>44</v>
      </c>
      <c r="E81" s="23">
        <v>4182</v>
      </c>
    </row>
    <row r="82" spans="1:5" ht="17.25" customHeight="1">
      <c r="A82" s="22">
        <v>3</v>
      </c>
      <c r="B82" s="347" t="s">
        <v>593</v>
      </c>
      <c r="C82" s="22">
        <v>2019</v>
      </c>
      <c r="D82" s="22" t="s">
        <v>44</v>
      </c>
      <c r="E82" s="23">
        <v>4182</v>
      </c>
    </row>
    <row r="83" spans="1:5" ht="17.25" customHeight="1">
      <c r="A83" s="22">
        <v>4</v>
      </c>
      <c r="B83" s="347" t="s">
        <v>594</v>
      </c>
      <c r="C83" s="22">
        <v>2019</v>
      </c>
      <c r="D83" s="22" t="s">
        <v>44</v>
      </c>
      <c r="E83" s="23">
        <v>41282</v>
      </c>
    </row>
    <row r="84" spans="1:5" ht="17.25" customHeight="1">
      <c r="A84" s="22">
        <v>5</v>
      </c>
      <c r="B84" s="347" t="s">
        <v>472</v>
      </c>
      <c r="C84" s="22">
        <v>2018</v>
      </c>
      <c r="D84" s="22" t="s">
        <v>44</v>
      </c>
      <c r="E84" s="23">
        <v>4797</v>
      </c>
    </row>
    <row r="85" spans="1:5" ht="17.25" customHeight="1">
      <c r="A85" s="22">
        <v>6</v>
      </c>
      <c r="B85" s="347" t="s">
        <v>472</v>
      </c>
      <c r="C85" s="22">
        <v>2018</v>
      </c>
      <c r="D85" s="22" t="s">
        <v>44</v>
      </c>
      <c r="E85" s="23">
        <v>4797</v>
      </c>
    </row>
    <row r="86" spans="1:5" ht="20.25" customHeight="1">
      <c r="A86" s="22">
        <v>7</v>
      </c>
      <c r="B86" s="22" t="s">
        <v>756</v>
      </c>
      <c r="C86" s="22">
        <v>2020</v>
      </c>
      <c r="D86" s="349" t="s">
        <v>44</v>
      </c>
      <c r="E86" s="23">
        <v>68700</v>
      </c>
    </row>
    <row r="87" spans="1:5" ht="20.25" customHeight="1">
      <c r="A87" s="22">
        <v>8</v>
      </c>
      <c r="B87" s="22" t="s">
        <v>847</v>
      </c>
      <c r="C87" s="22">
        <v>2021</v>
      </c>
      <c r="D87" s="349" t="s">
        <v>44</v>
      </c>
      <c r="E87" s="23">
        <v>233687.7</v>
      </c>
    </row>
    <row r="88" spans="1:5" ht="19.5" customHeight="1">
      <c r="A88" s="22">
        <v>9</v>
      </c>
      <c r="B88" s="22" t="s">
        <v>849</v>
      </c>
      <c r="C88" s="22">
        <v>2020</v>
      </c>
      <c r="D88" s="349" t="s">
        <v>44</v>
      </c>
      <c r="E88" s="23">
        <v>4182</v>
      </c>
    </row>
    <row r="89" spans="1:6" ht="27">
      <c r="A89" s="22">
        <v>10</v>
      </c>
      <c r="B89" s="27" t="s">
        <v>997</v>
      </c>
      <c r="C89" s="27" t="s">
        <v>998</v>
      </c>
      <c r="D89" s="349"/>
      <c r="E89" s="352">
        <v>1091117.1</v>
      </c>
      <c r="F89" s="400" t="s">
        <v>1441</v>
      </c>
    </row>
    <row r="90" spans="1:5" ht="13.5">
      <c r="A90" s="22">
        <v>11</v>
      </c>
      <c r="B90" s="22" t="s">
        <v>999</v>
      </c>
      <c r="C90" s="22">
        <v>2021</v>
      </c>
      <c r="D90" s="349" t="s">
        <v>44</v>
      </c>
      <c r="E90" s="23">
        <v>35940.6</v>
      </c>
    </row>
    <row r="91" spans="1:5" ht="13.5">
      <c r="A91" s="22">
        <v>12</v>
      </c>
      <c r="B91" s="22" t="s">
        <v>1000</v>
      </c>
      <c r="C91" s="22">
        <v>2022</v>
      </c>
      <c r="D91" s="349" t="s">
        <v>44</v>
      </c>
      <c r="E91" s="23">
        <v>3444</v>
      </c>
    </row>
    <row r="92" spans="1:5" ht="13.5">
      <c r="A92" s="22">
        <v>13</v>
      </c>
      <c r="B92" s="22" t="s">
        <v>522</v>
      </c>
      <c r="C92" s="22">
        <v>2022</v>
      </c>
      <c r="D92" s="349" t="s">
        <v>44</v>
      </c>
      <c r="E92" s="23">
        <v>3321</v>
      </c>
    </row>
    <row r="93" spans="1:5" ht="13.5">
      <c r="A93" s="22">
        <v>14</v>
      </c>
      <c r="B93" s="22" t="s">
        <v>1001</v>
      </c>
      <c r="C93" s="22">
        <v>2021</v>
      </c>
      <c r="D93" s="349" t="s">
        <v>44</v>
      </c>
      <c r="E93" s="23">
        <v>2214</v>
      </c>
    </row>
    <row r="94" spans="1:7" ht="22.5" customHeight="1">
      <c r="A94" s="22"/>
      <c r="B94" s="27" t="s">
        <v>51</v>
      </c>
      <c r="C94" s="22"/>
      <c r="D94" s="22"/>
      <c r="E94" s="42">
        <f>SUM(E80:E93)</f>
        <v>1525462.4000000001</v>
      </c>
      <c r="F94" s="42">
        <f>E94-E89</f>
        <v>434345.30000000005</v>
      </c>
      <c r="G94" s="172"/>
    </row>
    <row r="95" spans="1:6" ht="12" customHeight="1">
      <c r="A95" s="173"/>
      <c r="B95" s="173"/>
      <c r="C95" s="173"/>
      <c r="D95" s="173"/>
      <c r="E95" s="174"/>
      <c r="F95" s="173"/>
    </row>
    <row r="96" spans="1:6" ht="19.5">
      <c r="A96" s="185"/>
      <c r="B96" s="186"/>
      <c r="C96" s="185"/>
      <c r="D96" s="185"/>
      <c r="E96" s="187"/>
      <c r="F96" s="173"/>
    </row>
    <row r="97" spans="1:5" ht="33" customHeight="1" thickBot="1">
      <c r="A97" s="689" t="s">
        <v>24</v>
      </c>
      <c r="B97" s="690"/>
      <c r="C97" s="690"/>
      <c r="D97" s="690"/>
      <c r="E97" s="690"/>
    </row>
    <row r="98" spans="1:5" ht="12.75" customHeight="1">
      <c r="A98" s="686" t="s">
        <v>1428</v>
      </c>
      <c r="B98" s="687"/>
      <c r="C98" s="687"/>
      <c r="D98" s="687"/>
      <c r="E98" s="688"/>
    </row>
    <row r="99" spans="1:5" ht="63" customHeight="1" thickBot="1">
      <c r="A99" s="345" t="s">
        <v>50</v>
      </c>
      <c r="B99" s="19" t="s">
        <v>52</v>
      </c>
      <c r="C99" s="19" t="s">
        <v>53</v>
      </c>
      <c r="D99" s="346" t="s">
        <v>30</v>
      </c>
      <c r="E99" s="353" t="s">
        <v>46</v>
      </c>
    </row>
    <row r="100" spans="1:6" ht="21.75" customHeight="1">
      <c r="A100" s="354">
        <v>1</v>
      </c>
      <c r="B100" s="24" t="s">
        <v>116</v>
      </c>
      <c r="C100" s="354">
        <v>2019</v>
      </c>
      <c r="D100" s="22" t="s">
        <v>44</v>
      </c>
      <c r="E100" s="355">
        <v>2052</v>
      </c>
      <c r="F100" s="8"/>
    </row>
    <row r="101" spans="1:6" ht="21" customHeight="1">
      <c r="A101" s="354">
        <v>2</v>
      </c>
      <c r="B101" s="24" t="s">
        <v>712</v>
      </c>
      <c r="C101" s="354">
        <v>2019</v>
      </c>
      <c r="D101" s="22" t="s">
        <v>44</v>
      </c>
      <c r="E101" s="355">
        <v>4489.5</v>
      </c>
      <c r="F101" s="8"/>
    </row>
    <row r="102" spans="1:6" ht="21" customHeight="1">
      <c r="A102" s="354">
        <v>3</v>
      </c>
      <c r="B102" s="24" t="s">
        <v>716</v>
      </c>
      <c r="C102" s="354">
        <v>2019</v>
      </c>
      <c r="D102" s="22" t="s">
        <v>44</v>
      </c>
      <c r="E102" s="355">
        <v>2350</v>
      </c>
      <c r="F102" s="8"/>
    </row>
    <row r="103" spans="1:6" ht="21" customHeight="1">
      <c r="A103" s="354">
        <v>4</v>
      </c>
      <c r="B103" s="356" t="s">
        <v>717</v>
      </c>
      <c r="C103" s="354">
        <v>2019</v>
      </c>
      <c r="D103" s="22" t="s">
        <v>44</v>
      </c>
      <c r="E103" s="357">
        <v>2350</v>
      </c>
      <c r="F103" s="8"/>
    </row>
    <row r="104" spans="1:5" ht="21" customHeight="1">
      <c r="A104" s="354">
        <v>5</v>
      </c>
      <c r="B104" s="356" t="s">
        <v>718</v>
      </c>
      <c r="C104" s="354">
        <v>2019</v>
      </c>
      <c r="D104" s="22" t="s">
        <v>44</v>
      </c>
      <c r="E104" s="357">
        <v>2350</v>
      </c>
    </row>
    <row r="105" spans="1:5" ht="21" customHeight="1">
      <c r="A105" s="354">
        <v>6</v>
      </c>
      <c r="B105" s="356" t="s">
        <v>719</v>
      </c>
      <c r="C105" s="354">
        <v>2019</v>
      </c>
      <c r="D105" s="22" t="s">
        <v>44</v>
      </c>
      <c r="E105" s="357">
        <v>2350</v>
      </c>
    </row>
    <row r="106" spans="1:5" ht="21" customHeight="1">
      <c r="A106" s="354">
        <v>7</v>
      </c>
      <c r="B106" s="356" t="s">
        <v>720</v>
      </c>
      <c r="C106" s="354">
        <v>2019</v>
      </c>
      <c r="D106" s="22" t="s">
        <v>44</v>
      </c>
      <c r="E106" s="357">
        <v>2350</v>
      </c>
    </row>
    <row r="107" spans="1:6" ht="16.5" customHeight="1">
      <c r="A107" s="354">
        <v>8</v>
      </c>
      <c r="B107" s="356" t="s">
        <v>945</v>
      </c>
      <c r="C107" s="354">
        <v>2020</v>
      </c>
      <c r="D107" s="22" t="s">
        <v>44</v>
      </c>
      <c r="E107" s="358">
        <v>2095</v>
      </c>
      <c r="F107" s="8"/>
    </row>
    <row r="108" spans="1:6" ht="21" customHeight="1">
      <c r="A108" s="354">
        <v>9</v>
      </c>
      <c r="B108" s="356" t="s">
        <v>949</v>
      </c>
      <c r="C108" s="354">
        <v>2020</v>
      </c>
      <c r="D108" s="22" t="s">
        <v>44</v>
      </c>
      <c r="E108" s="358">
        <f>3198+133.33+127.31</f>
        <v>3458.64</v>
      </c>
      <c r="F108" s="8"/>
    </row>
    <row r="109" spans="1:7" ht="21" customHeight="1">
      <c r="A109" s="354">
        <v>10</v>
      </c>
      <c r="B109" s="356" t="s">
        <v>1041</v>
      </c>
      <c r="C109" s="354">
        <v>2021</v>
      </c>
      <c r="D109" s="22" t="s">
        <v>359</v>
      </c>
      <c r="E109" s="358">
        <v>4735.5</v>
      </c>
      <c r="G109" s="659"/>
    </row>
    <row r="110" spans="1:7" ht="17.25" customHeight="1">
      <c r="A110" s="354">
        <v>11</v>
      </c>
      <c r="B110" s="356" t="s">
        <v>1044</v>
      </c>
      <c r="C110" s="354">
        <v>2021</v>
      </c>
      <c r="D110" s="22" t="s">
        <v>359</v>
      </c>
      <c r="E110" s="358">
        <v>8437.8</v>
      </c>
      <c r="G110" s="659"/>
    </row>
    <row r="111" spans="1:5" ht="28.5" customHeight="1" thickBot="1">
      <c r="A111" s="22"/>
      <c r="B111" s="27" t="s">
        <v>55</v>
      </c>
      <c r="C111" s="22"/>
      <c r="D111" s="22"/>
      <c r="E111" s="42">
        <f>SUM(E100:E110)</f>
        <v>37018.44</v>
      </c>
    </row>
    <row r="112" spans="1:5" ht="28.5" customHeight="1">
      <c r="A112" s="686" t="s">
        <v>1429</v>
      </c>
      <c r="B112" s="687"/>
      <c r="C112" s="687"/>
      <c r="D112" s="687"/>
      <c r="E112" s="687"/>
    </row>
    <row r="113" spans="1:5" ht="58.5" customHeight="1" thickBot="1">
      <c r="A113" s="345" t="s">
        <v>50</v>
      </c>
      <c r="B113" s="19" t="s">
        <v>54</v>
      </c>
      <c r="C113" s="19" t="s">
        <v>53</v>
      </c>
      <c r="D113" s="346" t="s">
        <v>30</v>
      </c>
      <c r="E113" s="25" t="s">
        <v>46</v>
      </c>
    </row>
    <row r="114" spans="1:5" ht="19.5" customHeight="1">
      <c r="A114" s="354">
        <v>1</v>
      </c>
      <c r="B114" s="356" t="s">
        <v>939</v>
      </c>
      <c r="C114" s="354">
        <v>2020</v>
      </c>
      <c r="D114" s="22" t="s">
        <v>44</v>
      </c>
      <c r="E114" s="358">
        <v>4000</v>
      </c>
    </row>
    <row r="115" spans="1:5" ht="19.5" customHeight="1">
      <c r="A115" s="354">
        <v>2</v>
      </c>
      <c r="B115" s="356" t="s">
        <v>942</v>
      </c>
      <c r="C115" s="354">
        <v>2020</v>
      </c>
      <c r="D115" s="22" t="s">
        <v>44</v>
      </c>
      <c r="E115" s="358">
        <v>4000</v>
      </c>
    </row>
    <row r="116" spans="1:6" ht="22.5" customHeight="1">
      <c r="A116" s="22"/>
      <c r="B116" s="27" t="s">
        <v>55</v>
      </c>
      <c r="C116" s="22"/>
      <c r="D116" s="22"/>
      <c r="E116" s="42">
        <f>SUM(E114:E115)</f>
        <v>8000</v>
      </c>
      <c r="F116" s="173"/>
    </row>
    <row r="117" spans="1:6" ht="22.5" customHeight="1">
      <c r="A117" s="185"/>
      <c r="B117" s="186"/>
      <c r="C117" s="185"/>
      <c r="D117" s="185"/>
      <c r="E117" s="187"/>
      <c r="F117" s="173"/>
    </row>
    <row r="118" spans="1:5" s="157" customFormat="1" ht="22.5" customHeight="1" thickBot="1">
      <c r="A118" s="691" t="s">
        <v>377</v>
      </c>
      <c r="B118" s="692"/>
      <c r="C118" s="692"/>
      <c r="D118" s="692"/>
      <c r="E118" s="692"/>
    </row>
    <row r="119" spans="1:5" ht="24.75" customHeight="1">
      <c r="A119" s="686" t="s">
        <v>1428</v>
      </c>
      <c r="B119" s="687"/>
      <c r="C119" s="687"/>
      <c r="D119" s="687"/>
      <c r="E119" s="688"/>
    </row>
    <row r="120" spans="1:5" ht="64.5" customHeight="1" thickBot="1">
      <c r="A120" s="345" t="s">
        <v>50</v>
      </c>
      <c r="B120" s="19" t="s">
        <v>52</v>
      </c>
      <c r="C120" s="19" t="s">
        <v>53</v>
      </c>
      <c r="D120" s="346" t="s">
        <v>30</v>
      </c>
      <c r="E120" s="25" t="s">
        <v>46</v>
      </c>
    </row>
    <row r="121" spans="1:5" ht="13.5">
      <c r="A121" s="22">
        <v>1</v>
      </c>
      <c r="B121" s="347" t="s">
        <v>450</v>
      </c>
      <c r="C121" s="347">
        <v>2017</v>
      </c>
      <c r="D121" s="22" t="s">
        <v>44</v>
      </c>
      <c r="E121" s="348">
        <v>2945.81</v>
      </c>
    </row>
    <row r="122" spans="1:5" ht="13.5">
      <c r="A122" s="22">
        <v>2</v>
      </c>
      <c r="B122" s="347" t="s">
        <v>803</v>
      </c>
      <c r="C122" s="347">
        <v>2017</v>
      </c>
      <c r="D122" s="22" t="s">
        <v>44</v>
      </c>
      <c r="E122" s="348">
        <v>2649</v>
      </c>
    </row>
    <row r="123" spans="1:5" ht="13.5">
      <c r="A123" s="22">
        <v>3</v>
      </c>
      <c r="B123" s="347" t="s">
        <v>450</v>
      </c>
      <c r="C123" s="347">
        <v>2017</v>
      </c>
      <c r="D123" s="22" t="s">
        <v>44</v>
      </c>
      <c r="E123" s="348">
        <v>3164</v>
      </c>
    </row>
    <row r="124" spans="1:5" ht="13.5">
      <c r="A124" s="22">
        <v>4</v>
      </c>
      <c r="B124" s="347" t="s">
        <v>450</v>
      </c>
      <c r="C124" s="347">
        <v>2017</v>
      </c>
      <c r="D124" s="22" t="s">
        <v>44</v>
      </c>
      <c r="E124" s="348">
        <v>3164.01</v>
      </c>
    </row>
    <row r="125" spans="1:5" ht="13.5">
      <c r="A125" s="22">
        <v>5</v>
      </c>
      <c r="B125" s="347" t="s">
        <v>473</v>
      </c>
      <c r="C125" s="347">
        <v>2018</v>
      </c>
      <c r="D125" s="22" t="s">
        <v>44</v>
      </c>
      <c r="E125" s="348">
        <v>3321</v>
      </c>
    </row>
    <row r="126" spans="1:5" ht="13.5">
      <c r="A126" s="22">
        <v>6</v>
      </c>
      <c r="B126" s="347" t="s">
        <v>804</v>
      </c>
      <c r="C126" s="347">
        <v>2018</v>
      </c>
      <c r="D126" s="22" t="s">
        <v>44</v>
      </c>
      <c r="E126" s="348">
        <v>2549</v>
      </c>
    </row>
    <row r="127" spans="1:5" ht="13.5">
      <c r="A127" s="22">
        <v>7</v>
      </c>
      <c r="B127" s="347" t="s">
        <v>473</v>
      </c>
      <c r="C127" s="347">
        <v>2018</v>
      </c>
      <c r="D127" s="22" t="s">
        <v>44</v>
      </c>
      <c r="E127" s="348">
        <v>3198</v>
      </c>
    </row>
    <row r="128" spans="1:5" ht="13.5">
      <c r="A128" s="22">
        <v>8</v>
      </c>
      <c r="B128" s="347" t="s">
        <v>529</v>
      </c>
      <c r="C128" s="347">
        <v>2018</v>
      </c>
      <c r="D128" s="22" t="s">
        <v>44</v>
      </c>
      <c r="E128" s="348">
        <v>3001.2</v>
      </c>
    </row>
    <row r="129" spans="1:5" ht="13.5">
      <c r="A129" s="22">
        <v>9</v>
      </c>
      <c r="B129" s="347" t="s">
        <v>806</v>
      </c>
      <c r="C129" s="347">
        <v>2019</v>
      </c>
      <c r="D129" s="22" t="s">
        <v>44</v>
      </c>
      <c r="E129" s="348">
        <v>3321</v>
      </c>
    </row>
    <row r="130" spans="1:5" ht="13.5">
      <c r="A130" s="22">
        <v>10</v>
      </c>
      <c r="B130" s="347" t="s">
        <v>807</v>
      </c>
      <c r="C130" s="347">
        <v>2019</v>
      </c>
      <c r="D130" s="22" t="s">
        <v>44</v>
      </c>
      <c r="E130" s="348">
        <v>3461</v>
      </c>
    </row>
    <row r="131" spans="1:5" ht="13.5">
      <c r="A131" s="22">
        <v>11</v>
      </c>
      <c r="B131" s="347" t="s">
        <v>807</v>
      </c>
      <c r="C131" s="347">
        <v>2019</v>
      </c>
      <c r="D131" s="22" t="s">
        <v>44</v>
      </c>
      <c r="E131" s="348">
        <v>3461</v>
      </c>
    </row>
    <row r="132" spans="1:5" ht="13.5">
      <c r="A132" s="22">
        <v>12</v>
      </c>
      <c r="B132" s="347" t="s">
        <v>807</v>
      </c>
      <c r="C132" s="347">
        <v>2019</v>
      </c>
      <c r="D132" s="22" t="s">
        <v>44</v>
      </c>
      <c r="E132" s="348">
        <v>3461</v>
      </c>
    </row>
    <row r="133" spans="1:5" ht="13.5">
      <c r="A133" s="22">
        <v>13</v>
      </c>
      <c r="B133" s="347" t="s">
        <v>808</v>
      </c>
      <c r="C133" s="347">
        <v>2020</v>
      </c>
      <c r="D133" s="22" t="s">
        <v>44</v>
      </c>
      <c r="E133" s="348">
        <v>11663.94</v>
      </c>
    </row>
    <row r="134" spans="1:6" ht="13.5">
      <c r="A134" s="22">
        <v>14</v>
      </c>
      <c r="B134" s="347" t="s">
        <v>977</v>
      </c>
      <c r="C134" s="347">
        <v>2021</v>
      </c>
      <c r="D134" s="22" t="s">
        <v>44</v>
      </c>
      <c r="E134" s="359">
        <v>4674</v>
      </c>
      <c r="F134" s="655"/>
    </row>
    <row r="135" spans="1:6" ht="13.5">
      <c r="A135" s="22">
        <v>15</v>
      </c>
      <c r="B135" s="347" t="s">
        <v>978</v>
      </c>
      <c r="C135" s="347">
        <v>2017</v>
      </c>
      <c r="D135" s="22" t="s">
        <v>44</v>
      </c>
      <c r="E135" s="359">
        <v>40402</v>
      </c>
      <c r="F135" s="655"/>
    </row>
    <row r="136" spans="1:5" ht="19.5" customHeight="1">
      <c r="A136" s="22"/>
      <c r="B136" s="27" t="s">
        <v>51</v>
      </c>
      <c r="C136" s="22"/>
      <c r="D136" s="360"/>
      <c r="E136" s="42">
        <f>SUM(E121:E135)</f>
        <v>94435.96</v>
      </c>
    </row>
    <row r="137" spans="1:6" ht="19.5" customHeight="1" thickBot="1">
      <c r="A137" s="361"/>
      <c r="B137" s="362"/>
      <c r="C137" s="361"/>
      <c r="D137" s="363"/>
      <c r="E137" s="23"/>
      <c r="F137" s="240"/>
    </row>
    <row r="138" spans="1:5" ht="13.5">
      <c r="A138" s="686" t="s">
        <v>1429</v>
      </c>
      <c r="B138" s="687"/>
      <c r="C138" s="687"/>
      <c r="D138" s="687"/>
      <c r="E138" s="688"/>
    </row>
    <row r="139" spans="1:6" ht="58.5" customHeight="1" thickBot="1">
      <c r="A139" s="345" t="s">
        <v>50</v>
      </c>
      <c r="B139" s="19" t="s">
        <v>54</v>
      </c>
      <c r="C139" s="19" t="s">
        <v>53</v>
      </c>
      <c r="D139" s="346" t="s">
        <v>30</v>
      </c>
      <c r="E139" s="25" t="s">
        <v>46</v>
      </c>
      <c r="F139" s="32"/>
    </row>
    <row r="140" spans="1:5" ht="13.5">
      <c r="A140" s="22">
        <v>1</v>
      </c>
      <c r="B140" s="22" t="s">
        <v>452</v>
      </c>
      <c r="C140" s="22">
        <v>2017</v>
      </c>
      <c r="D140" s="22" t="s">
        <v>44</v>
      </c>
      <c r="E140" s="23">
        <v>2608.94</v>
      </c>
    </row>
    <row r="141" spans="1:5" ht="13.5">
      <c r="A141" s="22">
        <v>2</v>
      </c>
      <c r="B141" s="22" t="s">
        <v>452</v>
      </c>
      <c r="C141" s="22">
        <v>2017</v>
      </c>
      <c r="D141" s="22" t="s">
        <v>44</v>
      </c>
      <c r="E141" s="23">
        <v>2608.94</v>
      </c>
    </row>
    <row r="142" spans="1:5" ht="13.5">
      <c r="A142" s="22">
        <v>3</v>
      </c>
      <c r="B142" s="22" t="s">
        <v>810</v>
      </c>
      <c r="C142" s="22">
        <v>2019</v>
      </c>
      <c r="D142" s="22" t="s">
        <v>44</v>
      </c>
      <c r="E142" s="23">
        <v>2463.76</v>
      </c>
    </row>
    <row r="143" spans="1:5" ht="13.5">
      <c r="A143" s="22">
        <v>4</v>
      </c>
      <c r="B143" s="22" t="s">
        <v>811</v>
      </c>
      <c r="C143" s="22">
        <v>2019</v>
      </c>
      <c r="D143" s="22" t="s">
        <v>44</v>
      </c>
      <c r="E143" s="23">
        <v>3496.8</v>
      </c>
    </row>
    <row r="144" spans="1:5" ht="13.5" customHeight="1">
      <c r="A144" s="22">
        <v>5</v>
      </c>
      <c r="B144" s="22" t="s">
        <v>982</v>
      </c>
      <c r="C144" s="22">
        <v>2020</v>
      </c>
      <c r="D144" s="22" t="s">
        <v>44</v>
      </c>
      <c r="E144" s="23">
        <v>221910.18</v>
      </c>
    </row>
    <row r="145" spans="1:5" ht="13.5">
      <c r="A145" s="22">
        <v>6</v>
      </c>
      <c r="B145" s="22" t="s">
        <v>812</v>
      </c>
      <c r="C145" s="22">
        <v>2020</v>
      </c>
      <c r="D145" s="22" t="s">
        <v>44</v>
      </c>
      <c r="E145" s="23">
        <v>2111</v>
      </c>
    </row>
    <row r="146" spans="1:5" ht="13.5">
      <c r="A146" s="22">
        <v>7</v>
      </c>
      <c r="B146" s="22" t="s">
        <v>935</v>
      </c>
      <c r="C146" s="22">
        <v>2020</v>
      </c>
      <c r="D146" s="22" t="s">
        <v>44</v>
      </c>
      <c r="E146" s="23">
        <v>3119</v>
      </c>
    </row>
    <row r="147" spans="1:5" ht="13.5">
      <c r="A147" s="22"/>
      <c r="B147" s="22" t="s">
        <v>980</v>
      </c>
      <c r="C147" s="22">
        <v>2021</v>
      </c>
      <c r="D147" s="22" t="s">
        <v>44</v>
      </c>
      <c r="E147" s="364">
        <v>2399.99</v>
      </c>
    </row>
    <row r="148" spans="1:5" ht="13.5">
      <c r="A148" s="22"/>
      <c r="B148" s="365" t="s">
        <v>51</v>
      </c>
      <c r="C148" s="22"/>
      <c r="D148" s="360"/>
      <c r="E148" s="42">
        <f>SUM(E140:E147)</f>
        <v>240718.61</v>
      </c>
    </row>
    <row r="149" spans="1:6" ht="19.5">
      <c r="A149" s="185"/>
      <c r="B149" s="186"/>
      <c r="C149" s="185"/>
      <c r="D149" s="185"/>
      <c r="E149" s="200"/>
      <c r="F149" s="173"/>
    </row>
    <row r="150" spans="1:5" ht="24" customHeight="1" thickBot="1">
      <c r="A150" s="689" t="s">
        <v>813</v>
      </c>
      <c r="B150" s="690"/>
      <c r="C150" s="690"/>
      <c r="D150" s="690"/>
      <c r="E150" s="690"/>
    </row>
    <row r="151" spans="1:5" ht="14.25" customHeight="1" thickBot="1">
      <c r="A151" s="686" t="s">
        <v>1429</v>
      </c>
      <c r="B151" s="687"/>
      <c r="C151" s="687"/>
      <c r="D151" s="687"/>
      <c r="E151" s="688"/>
    </row>
    <row r="152" spans="1:5" ht="60" customHeight="1" thickBot="1">
      <c r="A152" s="366"/>
      <c r="B152" s="367" t="s">
        <v>54</v>
      </c>
      <c r="C152" s="367" t="s">
        <v>53</v>
      </c>
      <c r="D152" s="368" t="s">
        <v>30</v>
      </c>
      <c r="E152" s="369" t="s">
        <v>46</v>
      </c>
    </row>
    <row r="153" spans="1:5" ht="13.5">
      <c r="A153" s="370">
        <v>1</v>
      </c>
      <c r="B153" s="371" t="s">
        <v>390</v>
      </c>
      <c r="C153" s="371">
        <v>2017</v>
      </c>
      <c r="D153" s="371" t="s">
        <v>44</v>
      </c>
      <c r="E153" s="372">
        <v>2128.99</v>
      </c>
    </row>
    <row r="154" spans="1:5" ht="13.5">
      <c r="A154" s="371">
        <v>2</v>
      </c>
      <c r="B154" s="371" t="s">
        <v>815</v>
      </c>
      <c r="C154" s="371">
        <v>2017</v>
      </c>
      <c r="D154" s="371" t="s">
        <v>44</v>
      </c>
      <c r="E154" s="372">
        <v>2759</v>
      </c>
    </row>
    <row r="155" spans="1:5" ht="13.5">
      <c r="A155" s="371">
        <v>3</v>
      </c>
      <c r="B155" s="371" t="s">
        <v>390</v>
      </c>
      <c r="C155" s="371">
        <v>2018</v>
      </c>
      <c r="D155" s="371" t="s">
        <v>44</v>
      </c>
      <c r="E155" s="372">
        <v>3951</v>
      </c>
    </row>
    <row r="156" spans="1:5" ht="13.5">
      <c r="A156" s="370">
        <v>4</v>
      </c>
      <c r="B156" s="371" t="s">
        <v>389</v>
      </c>
      <c r="C156" s="371">
        <v>2019</v>
      </c>
      <c r="D156" s="371" t="s">
        <v>44</v>
      </c>
      <c r="E156" s="372">
        <v>2788</v>
      </c>
    </row>
    <row r="157" spans="1:5" ht="13.5">
      <c r="A157" s="371">
        <v>5</v>
      </c>
      <c r="B157" s="371" t="s">
        <v>389</v>
      </c>
      <c r="C157" s="371">
        <v>2021</v>
      </c>
      <c r="D157" s="371" t="s">
        <v>359</v>
      </c>
      <c r="E157" s="372">
        <v>3349</v>
      </c>
    </row>
    <row r="158" spans="1:5" ht="13.5">
      <c r="A158" s="371"/>
      <c r="B158" s="365" t="s">
        <v>51</v>
      </c>
      <c r="C158" s="371"/>
      <c r="D158" s="371"/>
      <c r="E158" s="42">
        <f>SUM(E153:E157)</f>
        <v>14975.99</v>
      </c>
    </row>
    <row r="159" spans="1:5" ht="13.5">
      <c r="A159" s="216"/>
      <c r="B159" s="216"/>
      <c r="C159" s="216"/>
      <c r="D159" s="216"/>
      <c r="E159" s="217"/>
    </row>
    <row r="160" spans="1:6" ht="19.5" customHeight="1" thickBot="1">
      <c r="A160" s="689" t="s">
        <v>959</v>
      </c>
      <c r="B160" s="690"/>
      <c r="C160" s="690"/>
      <c r="D160" s="690"/>
      <c r="E160" s="690"/>
      <c r="F160" s="690"/>
    </row>
    <row r="161" spans="1:6" ht="13.5" thickBot="1">
      <c r="A161" s="693" t="s">
        <v>1432</v>
      </c>
      <c r="B161" s="694"/>
      <c r="C161" s="694"/>
      <c r="D161" s="694"/>
      <c r="E161" s="694"/>
      <c r="F161" s="695"/>
    </row>
    <row r="162" spans="1:6" ht="64.5" customHeight="1" thickBot="1">
      <c r="A162" s="373" t="s">
        <v>50</v>
      </c>
      <c r="B162" s="369" t="s">
        <v>52</v>
      </c>
      <c r="C162" s="367" t="s">
        <v>53</v>
      </c>
      <c r="D162" s="368" t="s">
        <v>30</v>
      </c>
      <c r="E162" s="369" t="s">
        <v>874</v>
      </c>
      <c r="F162" s="369" t="s">
        <v>960</v>
      </c>
    </row>
    <row r="163" spans="1:6" ht="24" customHeight="1">
      <c r="A163" s="45">
        <v>1</v>
      </c>
      <c r="B163" s="22" t="s">
        <v>373</v>
      </c>
      <c r="C163" s="22">
        <v>2015</v>
      </c>
      <c r="D163" s="22" t="s">
        <v>45</v>
      </c>
      <c r="E163" s="391">
        <v>6658.05</v>
      </c>
      <c r="F163" s="391">
        <v>6658.05</v>
      </c>
    </row>
    <row r="164" spans="1:6" s="220" customFormat="1" ht="24" customHeight="1">
      <c r="A164" s="45">
        <v>2</v>
      </c>
      <c r="B164" s="22" t="s">
        <v>758</v>
      </c>
      <c r="C164" s="22">
        <v>2016</v>
      </c>
      <c r="D164" s="22" t="s">
        <v>875</v>
      </c>
      <c r="E164" s="391">
        <v>3690</v>
      </c>
      <c r="F164" s="391">
        <f aca="true" t="shared" si="0" ref="F164:F169">E164-E164*40%</f>
        <v>2214</v>
      </c>
    </row>
    <row r="165" spans="1:6" s="220" customFormat="1" ht="24" customHeight="1">
      <c r="A165" s="45">
        <v>3</v>
      </c>
      <c r="B165" s="22" t="s">
        <v>759</v>
      </c>
      <c r="C165" s="22">
        <v>2017</v>
      </c>
      <c r="D165" s="22" t="s">
        <v>875</v>
      </c>
      <c r="E165" s="391">
        <v>6150</v>
      </c>
      <c r="F165" s="391">
        <f t="shared" si="0"/>
        <v>3690</v>
      </c>
    </row>
    <row r="166" spans="1:6" s="220" customFormat="1" ht="24" customHeight="1">
      <c r="A166" s="45">
        <v>4</v>
      </c>
      <c r="B166" s="22" t="s">
        <v>484</v>
      </c>
      <c r="C166" s="22">
        <v>2018</v>
      </c>
      <c r="D166" s="22" t="s">
        <v>45</v>
      </c>
      <c r="E166" s="391">
        <v>9732.06</v>
      </c>
      <c r="F166" s="391">
        <f t="shared" si="0"/>
        <v>5839.235999999999</v>
      </c>
    </row>
    <row r="167" spans="1:6" s="220" customFormat="1" ht="24" customHeight="1">
      <c r="A167" s="45">
        <v>5</v>
      </c>
      <c r="B167" s="22" t="s">
        <v>485</v>
      </c>
      <c r="C167" s="22">
        <v>2018</v>
      </c>
      <c r="D167" s="22" t="s">
        <v>45</v>
      </c>
      <c r="E167" s="391">
        <v>9996</v>
      </c>
      <c r="F167" s="391">
        <f t="shared" si="0"/>
        <v>5997.6</v>
      </c>
    </row>
    <row r="168" spans="1:6" s="220" customFormat="1" ht="24" customHeight="1">
      <c r="A168" s="45">
        <v>6</v>
      </c>
      <c r="B168" s="22" t="s">
        <v>665</v>
      </c>
      <c r="C168" s="392">
        <v>2018</v>
      </c>
      <c r="D168" s="22" t="s">
        <v>875</v>
      </c>
      <c r="E168" s="391">
        <v>8000.01</v>
      </c>
      <c r="F168" s="391">
        <f t="shared" si="0"/>
        <v>4800.005999999999</v>
      </c>
    </row>
    <row r="169" spans="1:6" s="220" customFormat="1" ht="24" customHeight="1">
      <c r="A169" s="45">
        <v>7</v>
      </c>
      <c r="B169" s="22" t="s">
        <v>894</v>
      </c>
      <c r="C169" s="392">
        <v>2018</v>
      </c>
      <c r="D169" s="22" t="s">
        <v>875</v>
      </c>
      <c r="E169" s="391">
        <v>15000</v>
      </c>
      <c r="F169" s="391">
        <f t="shared" si="0"/>
        <v>9000</v>
      </c>
    </row>
    <row r="170" spans="1:6" s="220" customFormat="1" ht="24" customHeight="1">
      <c r="A170" s="45">
        <v>8</v>
      </c>
      <c r="B170" s="22" t="s">
        <v>896</v>
      </c>
      <c r="C170" s="392">
        <v>2020</v>
      </c>
      <c r="D170" s="347" t="s">
        <v>45</v>
      </c>
      <c r="E170" s="23">
        <v>33616</v>
      </c>
      <c r="F170" s="23">
        <v>33616</v>
      </c>
    </row>
    <row r="171" spans="1:6" s="220" customFormat="1" ht="24" customHeight="1">
      <c r="A171" s="45">
        <v>9</v>
      </c>
      <c r="B171" s="22" t="s">
        <v>764</v>
      </c>
      <c r="C171" s="392">
        <v>2020</v>
      </c>
      <c r="D171" s="347" t="s">
        <v>45</v>
      </c>
      <c r="E171" s="23">
        <v>3449</v>
      </c>
      <c r="F171" s="23">
        <v>3449</v>
      </c>
    </row>
    <row r="172" spans="1:6" s="220" customFormat="1" ht="24" customHeight="1">
      <c r="A172" s="45">
        <v>10</v>
      </c>
      <c r="B172" s="22" t="s">
        <v>899</v>
      </c>
      <c r="C172" s="392">
        <v>2020</v>
      </c>
      <c r="D172" s="347" t="s">
        <v>45</v>
      </c>
      <c r="E172" s="23">
        <v>20068.68</v>
      </c>
      <c r="F172" s="23">
        <v>20068.68</v>
      </c>
    </row>
    <row r="173" spans="1:6" s="220" customFormat="1" ht="24" customHeight="1">
      <c r="A173" s="45">
        <v>11</v>
      </c>
      <c r="B173" s="22" t="s">
        <v>765</v>
      </c>
      <c r="C173" s="392">
        <v>2020</v>
      </c>
      <c r="D173" s="347" t="s">
        <v>45</v>
      </c>
      <c r="E173" s="23">
        <v>8686.8</v>
      </c>
      <c r="F173" s="23">
        <v>8686.8</v>
      </c>
    </row>
    <row r="174" spans="1:6" s="220" customFormat="1" ht="24" customHeight="1">
      <c r="A174" s="45">
        <v>12</v>
      </c>
      <c r="B174" s="22" t="s">
        <v>902</v>
      </c>
      <c r="C174" s="392">
        <v>2020</v>
      </c>
      <c r="D174" s="347" t="s">
        <v>45</v>
      </c>
      <c r="E174" s="23">
        <v>18549</v>
      </c>
      <c r="F174" s="23">
        <v>18549</v>
      </c>
    </row>
    <row r="175" spans="1:6" s="220" customFormat="1" ht="24" customHeight="1">
      <c r="A175" s="45">
        <v>13</v>
      </c>
      <c r="B175" s="22" t="s">
        <v>904</v>
      </c>
      <c r="C175" s="392">
        <v>2020</v>
      </c>
      <c r="D175" s="347" t="s">
        <v>45</v>
      </c>
      <c r="E175" s="23">
        <v>10393.5</v>
      </c>
      <c r="F175" s="23">
        <v>10393.5</v>
      </c>
    </row>
    <row r="176" spans="1:6" s="220" customFormat="1" ht="24" customHeight="1">
      <c r="A176" s="45">
        <v>14</v>
      </c>
      <c r="B176" s="22" t="s">
        <v>962</v>
      </c>
      <c r="C176" s="392">
        <v>2022</v>
      </c>
      <c r="D176" s="347" t="s">
        <v>45</v>
      </c>
      <c r="E176" s="23">
        <v>4876.42</v>
      </c>
      <c r="F176" s="23">
        <v>4876.42</v>
      </c>
    </row>
    <row r="177" spans="1:6" s="39" customFormat="1" ht="17.25" customHeight="1">
      <c r="A177" s="45"/>
      <c r="B177" s="45" t="s">
        <v>51</v>
      </c>
      <c r="C177" s="45"/>
      <c r="D177" s="45"/>
      <c r="E177" s="375">
        <f>SUM(E163:E176)</f>
        <v>158865.52</v>
      </c>
      <c r="F177" s="42">
        <f>SUM(F163:F176)</f>
        <v>137838.292</v>
      </c>
    </row>
    <row r="178" spans="1:6" s="39" customFormat="1" ht="17.25" customHeight="1">
      <c r="A178" s="696" t="s">
        <v>766</v>
      </c>
      <c r="B178" s="697"/>
      <c r="C178" s="697"/>
      <c r="D178" s="697"/>
      <c r="E178" s="697"/>
      <c r="F178" s="698"/>
    </row>
    <row r="179" spans="1:6" ht="60" customHeight="1" thickBot="1">
      <c r="A179" s="376" t="s">
        <v>50</v>
      </c>
      <c r="B179" s="19" t="s">
        <v>54</v>
      </c>
      <c r="C179" s="19" t="s">
        <v>53</v>
      </c>
      <c r="D179" s="19" t="s">
        <v>30</v>
      </c>
      <c r="E179" s="377" t="s">
        <v>874</v>
      </c>
      <c r="F179" s="19" t="s">
        <v>960</v>
      </c>
    </row>
    <row r="180" spans="1:6" ht="29.25" customHeight="1">
      <c r="A180" s="401">
        <v>1</v>
      </c>
      <c r="B180" s="22" t="s">
        <v>486</v>
      </c>
      <c r="C180" s="392">
        <v>2018</v>
      </c>
      <c r="D180" s="347" t="s">
        <v>875</v>
      </c>
      <c r="E180" s="393">
        <v>10035.57</v>
      </c>
      <c r="F180" s="393">
        <f>E180-E180*40%</f>
        <v>6021.342</v>
      </c>
    </row>
    <row r="181" spans="1:6" ht="22.5" customHeight="1">
      <c r="A181" s="55">
        <v>2</v>
      </c>
      <c r="B181" s="22" t="s">
        <v>913</v>
      </c>
      <c r="C181" s="392">
        <v>2020</v>
      </c>
      <c r="D181" s="347" t="s">
        <v>45</v>
      </c>
      <c r="E181" s="393">
        <v>7849.86</v>
      </c>
      <c r="F181" s="393">
        <v>7849.86</v>
      </c>
    </row>
    <row r="182" spans="1:6" ht="22.5" customHeight="1">
      <c r="A182" s="55">
        <v>3</v>
      </c>
      <c r="B182" s="22" t="s">
        <v>914</v>
      </c>
      <c r="C182" s="22">
        <v>2020</v>
      </c>
      <c r="D182" s="22" t="s">
        <v>45</v>
      </c>
      <c r="E182" s="393">
        <v>15688.65</v>
      </c>
      <c r="F182" s="393">
        <v>15688.65</v>
      </c>
    </row>
    <row r="183" spans="1:6" ht="22.5" customHeight="1">
      <c r="A183" s="378">
        <v>4</v>
      </c>
      <c r="B183" s="20" t="s">
        <v>915</v>
      </c>
      <c r="C183" s="22">
        <v>2021</v>
      </c>
      <c r="D183" s="22" t="s">
        <v>45</v>
      </c>
      <c r="E183" s="391">
        <v>74405</v>
      </c>
      <c r="F183" s="391">
        <v>74405</v>
      </c>
    </row>
    <row r="184" spans="1:6" ht="13.5">
      <c r="A184" s="45"/>
      <c r="B184" s="48" t="s">
        <v>51</v>
      </c>
      <c r="C184" s="44"/>
      <c r="D184" s="44"/>
      <c r="E184" s="375">
        <f>SUM(E181:E183)</f>
        <v>97943.51</v>
      </c>
      <c r="F184" s="42">
        <f>SUM(F180:F183)</f>
        <v>103964.852</v>
      </c>
    </row>
    <row r="185" spans="1:6" s="41" customFormat="1" ht="13.5">
      <c r="A185" s="57"/>
      <c r="B185" s="56"/>
      <c r="C185" s="57"/>
      <c r="D185" s="57"/>
      <c r="E185" s="239"/>
      <c r="F185" s="240"/>
    </row>
    <row r="186" spans="1:5" ht="13.5">
      <c r="A186" s="216"/>
      <c r="B186" s="216"/>
      <c r="C186" s="216"/>
      <c r="D186" s="216"/>
      <c r="E186" s="217"/>
    </row>
    <row r="187" spans="1:6" ht="25.5" customHeight="1">
      <c r="A187" s="689" t="s">
        <v>378</v>
      </c>
      <c r="B187" s="690"/>
      <c r="C187" s="690"/>
      <c r="D187" s="690"/>
      <c r="E187" s="690"/>
      <c r="F187" s="690"/>
    </row>
    <row r="188" spans="1:6" s="220" customFormat="1" ht="22.5" customHeight="1" thickBot="1">
      <c r="A188" s="702" t="s">
        <v>498</v>
      </c>
      <c r="B188" s="702"/>
      <c r="C188" s="702"/>
      <c r="D188" s="702"/>
      <c r="E188" s="702"/>
      <c r="F188" s="702"/>
    </row>
    <row r="189" spans="1:6" s="39" customFormat="1" ht="17.25" customHeight="1">
      <c r="A189" s="379" t="s">
        <v>50</v>
      </c>
      <c r="B189" s="380" t="s">
        <v>117</v>
      </c>
      <c r="C189" s="380" t="s">
        <v>118</v>
      </c>
      <c r="D189" s="703" t="s">
        <v>30</v>
      </c>
      <c r="E189" s="705" t="s">
        <v>46</v>
      </c>
      <c r="F189" s="707" t="s">
        <v>1008</v>
      </c>
    </row>
    <row r="190" spans="1:6" s="39" customFormat="1" ht="36" customHeight="1">
      <c r="A190" s="381"/>
      <c r="B190" s="382"/>
      <c r="C190" s="382"/>
      <c r="D190" s="704"/>
      <c r="E190" s="706"/>
      <c r="F190" s="708"/>
    </row>
    <row r="191" spans="1:6" ht="27">
      <c r="A191" s="22">
        <v>1</v>
      </c>
      <c r="B191" s="383" t="s">
        <v>682</v>
      </c>
      <c r="C191" s="354">
        <v>2019</v>
      </c>
      <c r="D191" s="354" t="s">
        <v>683</v>
      </c>
      <c r="E191" s="40">
        <v>11000</v>
      </c>
      <c r="F191" s="40">
        <v>11000</v>
      </c>
    </row>
    <row r="192" spans="1:6" ht="27">
      <c r="A192" s="22">
        <v>2</v>
      </c>
      <c r="B192" s="383" t="s">
        <v>684</v>
      </c>
      <c r="C192" s="354">
        <v>2019</v>
      </c>
      <c r="D192" s="354" t="s">
        <v>683</v>
      </c>
      <c r="E192" s="40">
        <v>11000</v>
      </c>
      <c r="F192" s="40">
        <v>11000</v>
      </c>
    </row>
    <row r="193" spans="1:6" ht="13.5" customHeight="1">
      <c r="A193" s="22">
        <v>3</v>
      </c>
      <c r="B193" s="383" t="s">
        <v>784</v>
      </c>
      <c r="C193" s="354">
        <v>2019</v>
      </c>
      <c r="D193" s="354" t="s">
        <v>359</v>
      </c>
      <c r="E193" s="40">
        <v>5577.9</v>
      </c>
      <c r="F193" s="40">
        <v>5577.9</v>
      </c>
    </row>
    <row r="194" spans="1:6" ht="13.5" customHeight="1">
      <c r="A194" s="22">
        <v>4</v>
      </c>
      <c r="B194" s="383" t="s">
        <v>785</v>
      </c>
      <c r="C194" s="354">
        <v>2019</v>
      </c>
      <c r="D194" s="354" t="s">
        <v>359</v>
      </c>
      <c r="E194" s="40">
        <v>4022.1</v>
      </c>
      <c r="F194" s="40">
        <v>4022.1</v>
      </c>
    </row>
    <row r="195" spans="1:6" ht="13.5" customHeight="1">
      <c r="A195" s="22">
        <v>5</v>
      </c>
      <c r="B195" s="383" t="s">
        <v>786</v>
      </c>
      <c r="C195" s="354">
        <v>2020</v>
      </c>
      <c r="D195" s="354" t="s">
        <v>359</v>
      </c>
      <c r="E195" s="40">
        <v>2053.16</v>
      </c>
      <c r="F195" s="40">
        <v>2053.16</v>
      </c>
    </row>
    <row r="196" spans="1:6" ht="13.5" customHeight="1">
      <c r="A196" s="22">
        <v>6</v>
      </c>
      <c r="B196" s="383" t="s">
        <v>787</v>
      </c>
      <c r="C196" s="354">
        <v>2020</v>
      </c>
      <c r="D196" s="354" t="s">
        <v>359</v>
      </c>
      <c r="E196" s="40">
        <v>3646.15</v>
      </c>
      <c r="F196" s="40">
        <v>3646.15</v>
      </c>
    </row>
    <row r="197" spans="1:6" ht="13.5">
      <c r="A197" s="22">
        <v>7</v>
      </c>
      <c r="B197" s="30" t="s">
        <v>1012</v>
      </c>
      <c r="C197" s="354">
        <v>2021</v>
      </c>
      <c r="D197" s="354" t="s">
        <v>359</v>
      </c>
      <c r="E197" s="40">
        <v>17500</v>
      </c>
      <c r="F197" s="40">
        <v>17500</v>
      </c>
    </row>
    <row r="198" spans="1:6" ht="18" customHeight="1">
      <c r="A198" s="22"/>
      <c r="B198" s="384" t="s">
        <v>55</v>
      </c>
      <c r="C198" s="354"/>
      <c r="D198" s="354"/>
      <c r="E198" s="385">
        <f>SUM(E191:E196)</f>
        <v>37299.310000000005</v>
      </c>
      <c r="F198" s="42">
        <f>SUM(F191:F197)</f>
        <v>54799.310000000005</v>
      </c>
    </row>
    <row r="199" spans="1:6" ht="27.75" customHeight="1">
      <c r="A199" s="709" t="s">
        <v>496</v>
      </c>
      <c r="B199" s="710"/>
      <c r="C199" s="710"/>
      <c r="D199" s="710"/>
      <c r="E199" s="710"/>
      <c r="F199" s="710"/>
    </row>
    <row r="200" spans="1:6" ht="13.5" customHeight="1">
      <c r="A200" s="386" t="s">
        <v>50</v>
      </c>
      <c r="B200" s="27" t="s">
        <v>52</v>
      </c>
      <c r="C200" s="27" t="s">
        <v>53</v>
      </c>
      <c r="D200" s="27" t="s">
        <v>1433</v>
      </c>
      <c r="E200" s="21" t="s">
        <v>46</v>
      </c>
      <c r="F200" s="21" t="s">
        <v>1008</v>
      </c>
    </row>
    <row r="201" spans="1:6" ht="13.5">
      <c r="A201" s="30">
        <v>1</v>
      </c>
      <c r="B201" s="30" t="s">
        <v>455</v>
      </c>
      <c r="C201" s="30">
        <v>2016</v>
      </c>
      <c r="D201" s="354" t="s">
        <v>359</v>
      </c>
      <c r="E201" s="387">
        <v>3436</v>
      </c>
      <c r="F201" s="358">
        <f>E201-E201*40%</f>
        <v>2061.6</v>
      </c>
    </row>
    <row r="202" spans="1:6" ht="13.5">
      <c r="A202" s="30">
        <v>2</v>
      </c>
      <c r="B202" s="30" t="s">
        <v>515</v>
      </c>
      <c r="C202" s="30">
        <v>2018</v>
      </c>
      <c r="D202" s="388" t="s">
        <v>359</v>
      </c>
      <c r="E202" s="387">
        <v>3099</v>
      </c>
      <c r="F202" s="358">
        <f>E202-E202*30%</f>
        <v>2169.3</v>
      </c>
    </row>
    <row r="203" spans="1:6" ht="13.5">
      <c r="A203" s="30">
        <v>3</v>
      </c>
      <c r="B203" s="30" t="s">
        <v>518</v>
      </c>
      <c r="C203" s="30">
        <v>2018</v>
      </c>
      <c r="D203" s="354" t="s">
        <v>359</v>
      </c>
      <c r="E203" s="387">
        <v>2968.98</v>
      </c>
      <c r="F203" s="358">
        <f>E203-E203*30%</f>
        <v>2078.286</v>
      </c>
    </row>
    <row r="204" spans="1:6" ht="12.75" customHeight="1">
      <c r="A204" s="30">
        <v>4</v>
      </c>
      <c r="B204" s="30" t="s">
        <v>791</v>
      </c>
      <c r="C204" s="30">
        <v>2020</v>
      </c>
      <c r="D204" s="354" t="s">
        <v>359</v>
      </c>
      <c r="E204" s="389">
        <v>2356.91</v>
      </c>
      <c r="F204" s="389">
        <v>2356.91</v>
      </c>
    </row>
    <row r="205" spans="1:6" ht="13.5" customHeight="1">
      <c r="A205" s="30">
        <v>5</v>
      </c>
      <c r="B205" s="30" t="s">
        <v>791</v>
      </c>
      <c r="C205" s="30">
        <v>2020</v>
      </c>
      <c r="D205" s="354" t="s">
        <v>359</v>
      </c>
      <c r="E205" s="389">
        <v>2356.91</v>
      </c>
      <c r="F205" s="389">
        <v>2356.91</v>
      </c>
    </row>
    <row r="206" spans="1:6" ht="15" customHeight="1">
      <c r="A206" s="30">
        <v>6</v>
      </c>
      <c r="B206" s="30" t="s">
        <v>791</v>
      </c>
      <c r="C206" s="30">
        <v>2020</v>
      </c>
      <c r="D206" s="354" t="s">
        <v>359</v>
      </c>
      <c r="E206" s="389">
        <v>2356.91</v>
      </c>
      <c r="F206" s="389">
        <v>2356.91</v>
      </c>
    </row>
    <row r="207" spans="1:6" ht="12.75" customHeight="1">
      <c r="A207" s="30">
        <v>7</v>
      </c>
      <c r="B207" s="30" t="s">
        <v>791</v>
      </c>
      <c r="C207" s="30">
        <v>2020</v>
      </c>
      <c r="D207" s="354" t="s">
        <v>359</v>
      </c>
      <c r="E207" s="389">
        <v>2356.91</v>
      </c>
      <c r="F207" s="389">
        <v>2356.91</v>
      </c>
    </row>
    <row r="208" spans="1:6" ht="12.75" customHeight="1">
      <c r="A208" s="30">
        <v>8</v>
      </c>
      <c r="B208" s="30" t="s">
        <v>791</v>
      </c>
      <c r="C208" s="30">
        <v>2020</v>
      </c>
      <c r="D208" s="354" t="s">
        <v>359</v>
      </c>
      <c r="E208" s="389">
        <v>2356.91</v>
      </c>
      <c r="F208" s="389">
        <v>2356.91</v>
      </c>
    </row>
    <row r="209" spans="1:6" ht="12" customHeight="1">
      <c r="A209" s="30">
        <v>9</v>
      </c>
      <c r="B209" s="30" t="s">
        <v>792</v>
      </c>
      <c r="C209" s="30">
        <v>2020</v>
      </c>
      <c r="D209" s="354" t="s">
        <v>359</v>
      </c>
      <c r="E209" s="389">
        <v>2819</v>
      </c>
      <c r="F209" s="389">
        <v>2819</v>
      </c>
    </row>
    <row r="210" spans="1:6" ht="13.5" customHeight="1">
      <c r="A210" s="30">
        <v>10</v>
      </c>
      <c r="B210" s="30" t="s">
        <v>794</v>
      </c>
      <c r="C210" s="30">
        <v>2020</v>
      </c>
      <c r="D210" s="354" t="s">
        <v>359</v>
      </c>
      <c r="E210" s="389">
        <v>2399</v>
      </c>
      <c r="F210" s="389">
        <v>2399</v>
      </c>
    </row>
    <row r="211" spans="1:6" ht="12.75" customHeight="1">
      <c r="A211" s="30">
        <v>11</v>
      </c>
      <c r="B211" s="30" t="s">
        <v>795</v>
      </c>
      <c r="C211" s="30">
        <v>2020</v>
      </c>
      <c r="D211" s="354" t="s">
        <v>359</v>
      </c>
      <c r="E211" s="389">
        <v>2798.99</v>
      </c>
      <c r="F211" s="389">
        <v>2798.99</v>
      </c>
    </row>
    <row r="212" spans="1:6" ht="17.25" customHeight="1">
      <c r="A212" s="30"/>
      <c r="B212" s="384" t="s">
        <v>55</v>
      </c>
      <c r="C212" s="30"/>
      <c r="D212" s="354"/>
      <c r="E212" s="390">
        <f>SUM(E201:E211)</f>
        <v>29305.519999999997</v>
      </c>
      <c r="F212" s="42">
        <f>SUM(F201:F211)</f>
        <v>26110.725999999995</v>
      </c>
    </row>
    <row r="213" spans="1:5" s="39" customFormat="1" ht="13.5">
      <c r="A213" s="29"/>
      <c r="B213" s="28"/>
      <c r="C213" s="29"/>
      <c r="D213" s="29"/>
      <c r="E213" s="265"/>
    </row>
    <row r="214" spans="1:5" s="39" customFormat="1" ht="13.5" thickBot="1">
      <c r="A214" s="29"/>
      <c r="B214" s="28"/>
      <c r="C214" s="29"/>
      <c r="D214" s="29"/>
      <c r="E214" s="265"/>
    </row>
    <row r="215" spans="1:5" s="41" customFormat="1" ht="15.75" customHeight="1" thickBot="1">
      <c r="A215" s="699" t="s">
        <v>379</v>
      </c>
      <c r="B215" s="700"/>
      <c r="C215" s="700"/>
      <c r="D215" s="700"/>
      <c r="E215" s="701"/>
    </row>
    <row r="216" spans="1:5" s="41" customFormat="1" ht="12.75" customHeight="1">
      <c r="A216" s="686" t="s">
        <v>1434</v>
      </c>
      <c r="B216" s="687"/>
      <c r="C216" s="687"/>
      <c r="D216" s="687"/>
      <c r="E216" s="688"/>
    </row>
    <row r="217" spans="1:5" s="41" customFormat="1" ht="56.25" customHeight="1" thickBot="1">
      <c r="A217" s="386" t="s">
        <v>50</v>
      </c>
      <c r="B217" s="19" t="s">
        <v>52</v>
      </c>
      <c r="C217" s="19" t="s">
        <v>53</v>
      </c>
      <c r="D217" s="346" t="s">
        <v>30</v>
      </c>
      <c r="E217" s="25" t="s">
        <v>46</v>
      </c>
    </row>
    <row r="218" spans="1:6" s="41" customFormat="1" ht="13.5">
      <c r="A218" s="22">
        <v>1</v>
      </c>
      <c r="B218" s="22" t="s">
        <v>503</v>
      </c>
      <c r="C218" s="22">
        <v>2017</v>
      </c>
      <c r="D218" s="22" t="s">
        <v>43</v>
      </c>
      <c r="E218" s="23">
        <v>21000</v>
      </c>
      <c r="F218" s="528"/>
    </row>
    <row r="219" spans="1:5" s="41" customFormat="1" ht="12.75" customHeight="1">
      <c r="A219" s="22">
        <v>2</v>
      </c>
      <c r="B219" s="22" t="s">
        <v>520</v>
      </c>
      <c r="C219" s="22">
        <v>2018</v>
      </c>
      <c r="D219" s="22" t="s">
        <v>43</v>
      </c>
      <c r="E219" s="23">
        <v>3598</v>
      </c>
    </row>
    <row r="220" spans="1:5" s="41" customFormat="1" ht="32.25" customHeight="1">
      <c r="A220" s="22">
        <v>3</v>
      </c>
      <c r="B220" s="22" t="s">
        <v>820</v>
      </c>
      <c r="C220" s="22">
        <v>2019</v>
      </c>
      <c r="D220" s="22" t="s">
        <v>43</v>
      </c>
      <c r="E220" s="23">
        <v>2099</v>
      </c>
    </row>
    <row r="221" spans="1:5" s="41" customFormat="1" ht="32.25" customHeight="1">
      <c r="A221" s="22">
        <v>4</v>
      </c>
      <c r="B221" s="22" t="s">
        <v>951</v>
      </c>
      <c r="C221" s="22">
        <v>2020</v>
      </c>
      <c r="D221" s="22" t="s">
        <v>43</v>
      </c>
      <c r="E221" s="23">
        <v>4198</v>
      </c>
    </row>
    <row r="222" spans="1:5" s="41" customFormat="1" ht="32.25" customHeight="1">
      <c r="A222" s="22">
        <v>5</v>
      </c>
      <c r="B222" s="22" t="s">
        <v>1069</v>
      </c>
      <c r="C222" s="22">
        <v>2021</v>
      </c>
      <c r="D222" s="22" t="s">
        <v>44</v>
      </c>
      <c r="E222" s="23">
        <v>3997.5</v>
      </c>
    </row>
    <row r="223" spans="1:5" s="41" customFormat="1" ht="13.5" thickBot="1">
      <c r="A223" s="529"/>
      <c r="B223" s="345" t="s">
        <v>51</v>
      </c>
      <c r="C223" s="530"/>
      <c r="D223" s="531"/>
      <c r="E223" s="25">
        <f>SUM(E218:E222)</f>
        <v>34892.5</v>
      </c>
    </row>
    <row r="224" spans="1:5" s="41" customFormat="1" ht="12.75" customHeight="1">
      <c r="A224" s="715" t="s">
        <v>1435</v>
      </c>
      <c r="B224" s="716"/>
      <c r="C224" s="716"/>
      <c r="D224" s="716"/>
      <c r="E224" s="717"/>
    </row>
    <row r="225" spans="1:5" s="41" customFormat="1" ht="57" customHeight="1" thickBot="1">
      <c r="A225" s="394" t="s">
        <v>50</v>
      </c>
      <c r="B225" s="532" t="s">
        <v>54</v>
      </c>
      <c r="C225" s="532" t="s">
        <v>53</v>
      </c>
      <c r="D225" s="532" t="s">
        <v>30</v>
      </c>
      <c r="E225" s="533" t="s">
        <v>46</v>
      </c>
    </row>
    <row r="226" spans="1:5" s="41" customFormat="1" ht="13.5">
      <c r="A226" s="22">
        <v>4</v>
      </c>
      <c r="B226" s="534" t="s">
        <v>460</v>
      </c>
      <c r="C226" s="535">
        <v>2016</v>
      </c>
      <c r="D226" s="22" t="s">
        <v>44</v>
      </c>
      <c r="E226" s="536">
        <v>6690</v>
      </c>
    </row>
    <row r="227" spans="1:5" s="41" customFormat="1" ht="13.5">
      <c r="A227" s="22">
        <v>5</v>
      </c>
      <c r="B227" s="22" t="s">
        <v>505</v>
      </c>
      <c r="C227" s="22">
        <v>2017</v>
      </c>
      <c r="D227" s="22" t="s">
        <v>43</v>
      </c>
      <c r="E227" s="23">
        <v>4498</v>
      </c>
    </row>
    <row r="228" spans="1:5" s="41" customFormat="1" ht="12.75" customHeight="1">
      <c r="A228" s="22">
        <v>6</v>
      </c>
      <c r="B228" s="22" t="s">
        <v>506</v>
      </c>
      <c r="C228" s="22">
        <v>2017</v>
      </c>
      <c r="D228" s="22" t="s">
        <v>43</v>
      </c>
      <c r="E228" s="23">
        <v>2799</v>
      </c>
    </row>
    <row r="229" spans="1:5" s="41" customFormat="1" ht="13.5">
      <c r="A229" s="22">
        <v>7</v>
      </c>
      <c r="B229" s="22" t="s">
        <v>460</v>
      </c>
      <c r="C229" s="22">
        <v>2017</v>
      </c>
      <c r="D229" s="22" t="s">
        <v>43</v>
      </c>
      <c r="E229" s="23">
        <v>9742.83</v>
      </c>
    </row>
    <row r="230" spans="1:5" s="41" customFormat="1" ht="13.5">
      <c r="A230" s="22">
        <v>8</v>
      </c>
      <c r="B230" s="22" t="s">
        <v>522</v>
      </c>
      <c r="C230" s="22">
        <v>2018</v>
      </c>
      <c r="D230" s="20" t="s">
        <v>43</v>
      </c>
      <c r="E230" s="23">
        <v>2949</v>
      </c>
    </row>
    <row r="231" spans="1:5" s="41" customFormat="1" ht="13.5">
      <c r="A231" s="22">
        <v>9</v>
      </c>
      <c r="B231" s="22" t="s">
        <v>506</v>
      </c>
      <c r="C231" s="22">
        <v>2018</v>
      </c>
      <c r="D231" s="22" t="s">
        <v>43</v>
      </c>
      <c r="E231" s="23">
        <v>2949</v>
      </c>
    </row>
    <row r="232" spans="1:5" s="41" customFormat="1" ht="13.5">
      <c r="A232" s="22">
        <v>10</v>
      </c>
      <c r="B232" s="22" t="s">
        <v>523</v>
      </c>
      <c r="C232" s="22">
        <v>2018</v>
      </c>
      <c r="D232" s="22" t="s">
        <v>43</v>
      </c>
      <c r="E232" s="23">
        <v>3335</v>
      </c>
    </row>
    <row r="233" spans="1:5" s="41" customFormat="1" ht="13.5">
      <c r="A233" s="22">
        <v>11</v>
      </c>
      <c r="B233" s="22" t="s">
        <v>506</v>
      </c>
      <c r="C233" s="22">
        <v>2019</v>
      </c>
      <c r="D233" s="22" t="s">
        <v>43</v>
      </c>
      <c r="E233" s="23">
        <v>2380</v>
      </c>
    </row>
    <row r="234" spans="1:5" s="41" customFormat="1" ht="13.5">
      <c r="A234" s="22">
        <v>12</v>
      </c>
      <c r="B234" s="22" t="s">
        <v>460</v>
      </c>
      <c r="C234" s="22">
        <v>2019</v>
      </c>
      <c r="D234" s="22" t="s">
        <v>43</v>
      </c>
      <c r="E234" s="23">
        <v>8105.7</v>
      </c>
    </row>
    <row r="235" spans="1:5" s="41" customFormat="1" ht="13.5">
      <c r="A235" s="22">
        <v>13</v>
      </c>
      <c r="B235" s="22" t="s">
        <v>523</v>
      </c>
      <c r="C235" s="22">
        <v>2019</v>
      </c>
      <c r="D235" s="22" t="s">
        <v>43</v>
      </c>
      <c r="E235" s="23">
        <v>15000</v>
      </c>
    </row>
    <row r="236" spans="1:5" s="41" customFormat="1" ht="13.5">
      <c r="A236" s="22">
        <v>16</v>
      </c>
      <c r="B236" s="22" t="s">
        <v>458</v>
      </c>
      <c r="C236" s="22">
        <v>2020</v>
      </c>
      <c r="D236" s="22" t="s">
        <v>43</v>
      </c>
      <c r="E236" s="23">
        <v>3833.77</v>
      </c>
    </row>
    <row r="237" spans="1:5" s="41" customFormat="1" ht="13.5">
      <c r="A237" s="22">
        <v>17</v>
      </c>
      <c r="B237" s="22" t="s">
        <v>952</v>
      </c>
      <c r="C237" s="22">
        <v>2020</v>
      </c>
      <c r="D237" s="22" t="s">
        <v>43</v>
      </c>
      <c r="E237" s="23">
        <v>2649</v>
      </c>
    </row>
    <row r="238" spans="1:5" s="41" customFormat="1" ht="13.5">
      <c r="A238" s="22">
        <v>18</v>
      </c>
      <c r="B238" s="22" t="s">
        <v>785</v>
      </c>
      <c r="C238" s="22">
        <v>2020</v>
      </c>
      <c r="D238" s="22" t="s">
        <v>43</v>
      </c>
      <c r="E238" s="23">
        <v>3999.9</v>
      </c>
    </row>
    <row r="239" spans="1:5" s="41" customFormat="1" ht="13.5">
      <c r="A239" s="22">
        <v>20</v>
      </c>
      <c r="B239" s="22" t="s">
        <v>1070</v>
      </c>
      <c r="C239" s="22">
        <v>2021</v>
      </c>
      <c r="D239" s="22" t="s">
        <v>44</v>
      </c>
      <c r="E239" s="23">
        <v>4779.6</v>
      </c>
    </row>
    <row r="240" spans="1:5" s="41" customFormat="1" ht="13.5" thickBot="1">
      <c r="A240" s="530"/>
      <c r="B240" s="19" t="s">
        <v>51</v>
      </c>
      <c r="C240" s="530"/>
      <c r="D240" s="530"/>
      <c r="E240" s="537">
        <f>SUM(E226:E239)</f>
        <v>73710.8</v>
      </c>
    </row>
    <row r="241" spans="1:5" s="541" customFormat="1" ht="13.5">
      <c r="A241" s="538"/>
      <c r="B241" s="539"/>
      <c r="C241" s="538"/>
      <c r="D241" s="538"/>
      <c r="E241" s="540"/>
    </row>
    <row r="242" spans="1:5" s="41" customFormat="1" ht="13.5">
      <c r="A242" s="538"/>
      <c r="B242" s="539"/>
      <c r="C242" s="538"/>
      <c r="D242" s="538"/>
      <c r="E242" s="540"/>
    </row>
    <row r="243" spans="1:5" ht="21.75" customHeight="1" thickBot="1">
      <c r="A243" s="17" t="s">
        <v>380</v>
      </c>
      <c r="B243" s="18"/>
      <c r="C243" s="18"/>
      <c r="D243" s="18"/>
      <c r="E243" s="18"/>
    </row>
    <row r="244" spans="1:5" ht="24.75" customHeight="1">
      <c r="A244" s="711" t="s">
        <v>1434</v>
      </c>
      <c r="B244" s="711"/>
      <c r="C244" s="711"/>
      <c r="D244" s="711"/>
      <c r="E244" s="711"/>
    </row>
    <row r="245" spans="1:5" ht="44.25" customHeight="1">
      <c r="A245" s="394" t="s">
        <v>50</v>
      </c>
      <c r="B245" s="395" t="s">
        <v>52</v>
      </c>
      <c r="C245" s="395" t="s">
        <v>53</v>
      </c>
      <c r="D245" s="396" t="s">
        <v>30</v>
      </c>
      <c r="E245" s="397" t="s">
        <v>46</v>
      </c>
    </row>
    <row r="246" spans="1:5" ht="13.5">
      <c r="A246" s="22">
        <v>2</v>
      </c>
      <c r="B246" s="22" t="s">
        <v>116</v>
      </c>
      <c r="C246" s="22">
        <v>2020</v>
      </c>
      <c r="D246" s="22" t="s">
        <v>44</v>
      </c>
      <c r="E246" s="23">
        <v>2629.98</v>
      </c>
    </row>
    <row r="247" spans="1:5" ht="13.5">
      <c r="A247" s="22">
        <v>3</v>
      </c>
      <c r="B247" s="22" t="s">
        <v>823</v>
      </c>
      <c r="C247" s="22">
        <v>2020</v>
      </c>
      <c r="D247" s="22" t="s">
        <v>44</v>
      </c>
      <c r="E247" s="23">
        <v>2693.7</v>
      </c>
    </row>
    <row r="248" spans="1:5" s="289" customFormat="1" ht="23.25" customHeight="1">
      <c r="A248" s="22">
        <v>4</v>
      </c>
      <c r="B248" s="22" t="s">
        <v>823</v>
      </c>
      <c r="C248" s="22">
        <v>2020</v>
      </c>
      <c r="D248" s="22" t="s">
        <v>44</v>
      </c>
      <c r="E248" s="23">
        <v>2693.7</v>
      </c>
    </row>
    <row r="249" spans="1:5" s="39" customFormat="1" ht="28.5" customHeight="1">
      <c r="A249" s="22"/>
      <c r="B249" s="22"/>
      <c r="C249" s="22" t="s">
        <v>0</v>
      </c>
      <c r="D249" s="22"/>
      <c r="E249" s="42">
        <f>SUM(E246:E248)</f>
        <v>8017.38</v>
      </c>
    </row>
    <row r="250" spans="1:5" ht="13.5">
      <c r="A250" s="712" t="s">
        <v>956</v>
      </c>
      <c r="B250" s="713"/>
      <c r="C250" s="713"/>
      <c r="D250" s="713"/>
      <c r="E250" s="714"/>
    </row>
    <row r="251" spans="1:5" ht="54">
      <c r="A251" s="27" t="s">
        <v>50</v>
      </c>
      <c r="B251" s="27" t="s">
        <v>117</v>
      </c>
      <c r="C251" s="27" t="s">
        <v>53</v>
      </c>
      <c r="D251" s="27" t="s">
        <v>30</v>
      </c>
      <c r="E251" s="21" t="s">
        <v>46</v>
      </c>
    </row>
    <row r="252" spans="1:5" ht="24.75" customHeight="1">
      <c r="A252" s="22"/>
      <c r="B252" s="22" t="s">
        <v>1050</v>
      </c>
      <c r="C252" s="22">
        <v>2022</v>
      </c>
      <c r="D252" s="22"/>
      <c r="E252" s="23">
        <v>2994.09</v>
      </c>
    </row>
    <row r="253" spans="1:5" ht="24.75" customHeight="1">
      <c r="A253" s="22"/>
      <c r="B253" s="22" t="s">
        <v>1051</v>
      </c>
      <c r="C253" s="22">
        <v>2022</v>
      </c>
      <c r="D253" s="22"/>
      <c r="E253" s="23">
        <v>3193.7</v>
      </c>
    </row>
    <row r="254" spans="1:5" ht="24.75" customHeight="1">
      <c r="A254" s="22"/>
      <c r="B254" s="22"/>
      <c r="C254" s="22" t="s">
        <v>0</v>
      </c>
      <c r="D254" s="22"/>
      <c r="E254" s="42">
        <f>SUM(E252:E253)</f>
        <v>6187.79</v>
      </c>
    </row>
    <row r="255" spans="1:5" ht="2.25" customHeight="1">
      <c r="A255" s="29"/>
      <c r="B255" s="29"/>
      <c r="C255" s="29"/>
      <c r="D255" s="29"/>
      <c r="E255" s="265"/>
    </row>
    <row r="256" spans="1:5" ht="13.5">
      <c r="A256" s="29"/>
      <c r="B256" s="29"/>
      <c r="C256" s="29"/>
      <c r="D256" s="29"/>
      <c r="E256" s="265"/>
    </row>
    <row r="257" spans="1:5" ht="28.5" customHeight="1" thickBot="1">
      <c r="A257" s="18" t="s">
        <v>381</v>
      </c>
      <c r="B257" s="18"/>
      <c r="C257" s="18"/>
      <c r="D257" s="18"/>
      <c r="E257" s="18"/>
    </row>
    <row r="258" spans="1:5" ht="13.5" customHeight="1">
      <c r="A258" s="686" t="s">
        <v>1436</v>
      </c>
      <c r="B258" s="687"/>
      <c r="C258" s="687"/>
      <c r="D258" s="687"/>
      <c r="E258" s="688"/>
    </row>
    <row r="259" spans="1:5" ht="24.75" customHeight="1">
      <c r="A259" s="22" t="s">
        <v>50</v>
      </c>
      <c r="B259" s="22"/>
      <c r="C259" s="22" t="s">
        <v>53</v>
      </c>
      <c r="D259" s="22" t="s">
        <v>30</v>
      </c>
      <c r="E259" s="22" t="s">
        <v>46</v>
      </c>
    </row>
    <row r="260" spans="1:5" ht="13.5">
      <c r="A260" s="22">
        <v>1</v>
      </c>
      <c r="B260" s="22" t="s">
        <v>116</v>
      </c>
      <c r="C260" s="22">
        <v>2018</v>
      </c>
      <c r="D260" s="22" t="s">
        <v>45</v>
      </c>
      <c r="E260" s="23">
        <v>2060</v>
      </c>
    </row>
    <row r="261" spans="1:5" ht="15" customHeight="1">
      <c r="A261" s="22">
        <v>2</v>
      </c>
      <c r="B261" s="22" t="s">
        <v>116</v>
      </c>
      <c r="C261" s="22">
        <v>2018</v>
      </c>
      <c r="D261" s="22" t="s">
        <v>45</v>
      </c>
      <c r="E261" s="23">
        <v>2060</v>
      </c>
    </row>
    <row r="262" spans="1:5" ht="15" customHeight="1">
      <c r="A262" s="22">
        <v>3</v>
      </c>
      <c r="B262" s="22" t="s">
        <v>116</v>
      </c>
      <c r="C262" s="22">
        <v>2018</v>
      </c>
      <c r="D262" s="22" t="s">
        <v>45</v>
      </c>
      <c r="E262" s="23">
        <v>2060</v>
      </c>
    </row>
    <row r="263" spans="1:5" ht="15" customHeight="1">
      <c r="A263" s="22">
        <v>4</v>
      </c>
      <c r="B263" s="22" t="s">
        <v>116</v>
      </c>
      <c r="C263" s="22">
        <v>2018</v>
      </c>
      <c r="D263" s="22" t="s">
        <v>45</v>
      </c>
      <c r="E263" s="23">
        <v>2060</v>
      </c>
    </row>
    <row r="264" spans="1:5" ht="15" customHeight="1">
      <c r="A264" s="22">
        <v>5</v>
      </c>
      <c r="B264" s="22" t="s">
        <v>116</v>
      </c>
      <c r="C264" s="22">
        <v>2018</v>
      </c>
      <c r="D264" s="22" t="s">
        <v>45</v>
      </c>
      <c r="E264" s="23">
        <v>2060</v>
      </c>
    </row>
    <row r="265" spans="1:5" ht="15" customHeight="1">
      <c r="A265" s="22">
        <v>6</v>
      </c>
      <c r="B265" s="22" t="s">
        <v>801</v>
      </c>
      <c r="C265" s="22">
        <v>2020</v>
      </c>
      <c r="D265" s="22" t="s">
        <v>45</v>
      </c>
      <c r="E265" s="23">
        <v>2950</v>
      </c>
    </row>
    <row r="266" spans="1:5" ht="15" customHeight="1">
      <c r="A266" s="22">
        <v>7</v>
      </c>
      <c r="B266" s="22" t="s">
        <v>801</v>
      </c>
      <c r="C266" s="22">
        <v>2021</v>
      </c>
      <c r="D266" s="22" t="s">
        <v>45</v>
      </c>
      <c r="E266" s="23">
        <v>3628.5</v>
      </c>
    </row>
    <row r="267" spans="1:5" ht="15" customHeight="1">
      <c r="A267" s="22">
        <v>8</v>
      </c>
      <c r="B267" s="22" t="s">
        <v>1064</v>
      </c>
      <c r="C267" s="22">
        <v>2022</v>
      </c>
      <c r="D267" s="22" t="s">
        <v>45</v>
      </c>
      <c r="E267" s="23">
        <v>6900</v>
      </c>
    </row>
    <row r="268" spans="1:5" ht="15" customHeight="1">
      <c r="A268" s="22">
        <v>9</v>
      </c>
      <c r="B268" s="22" t="s">
        <v>1065</v>
      </c>
      <c r="C268" s="22">
        <v>2022</v>
      </c>
      <c r="D268" s="22" t="s">
        <v>45</v>
      </c>
      <c r="E268" s="23">
        <v>2298</v>
      </c>
    </row>
    <row r="269" spans="1:5" ht="15" customHeight="1">
      <c r="A269" s="22">
        <v>10</v>
      </c>
      <c r="B269" s="22" t="s">
        <v>1066</v>
      </c>
      <c r="C269" s="22">
        <v>2022</v>
      </c>
      <c r="D269" s="22" t="s">
        <v>45</v>
      </c>
      <c r="E269" s="23">
        <v>4640</v>
      </c>
    </row>
    <row r="270" spans="1:5" ht="15" customHeight="1" thickBot="1">
      <c r="A270" s="22"/>
      <c r="B270" s="22" t="s">
        <v>51</v>
      </c>
      <c r="C270" s="22"/>
      <c r="D270" s="22"/>
      <c r="E270" s="42">
        <f>SUM(E260:E269)</f>
        <v>30716.5</v>
      </c>
    </row>
    <row r="271" spans="1:5" ht="15" customHeight="1">
      <c r="A271" s="686" t="s">
        <v>1438</v>
      </c>
      <c r="B271" s="687"/>
      <c r="C271" s="687"/>
      <c r="D271" s="687"/>
      <c r="E271" s="688"/>
    </row>
    <row r="272" spans="1:5" ht="39" customHeight="1" thickBot="1">
      <c r="A272" s="345" t="s">
        <v>50</v>
      </c>
      <c r="B272" s="19" t="s">
        <v>54</v>
      </c>
      <c r="C272" s="19" t="s">
        <v>53</v>
      </c>
      <c r="D272" s="346" t="s">
        <v>30</v>
      </c>
      <c r="E272" s="25" t="s">
        <v>46</v>
      </c>
    </row>
    <row r="273" spans="1:5" ht="15" customHeight="1">
      <c r="A273" s="22">
        <v>1</v>
      </c>
      <c r="B273" s="22" t="s">
        <v>802</v>
      </c>
      <c r="C273" s="22">
        <v>2020</v>
      </c>
      <c r="D273" s="20" t="s">
        <v>45</v>
      </c>
      <c r="E273" s="23">
        <v>16030</v>
      </c>
    </row>
    <row r="274" spans="1:5" ht="15" customHeight="1">
      <c r="A274" s="22"/>
      <c r="B274" s="27" t="s">
        <v>51</v>
      </c>
      <c r="C274" s="22"/>
      <c r="D274" s="22"/>
      <c r="E274" s="42">
        <f>SUM(E273)</f>
        <v>16030</v>
      </c>
    </row>
    <row r="275" ht="24.75" customHeight="1"/>
    <row r="276" spans="1:5" s="157" customFormat="1" ht="38.25" customHeight="1" thickBot="1">
      <c r="A276" s="722" t="s">
        <v>382</v>
      </c>
      <c r="B276" s="723"/>
      <c r="C276" s="723"/>
      <c r="D276" s="723"/>
      <c r="E276" s="723"/>
    </row>
    <row r="277" spans="1:5" ht="24.75" customHeight="1">
      <c r="A277" s="686" t="s">
        <v>1434</v>
      </c>
      <c r="B277" s="687"/>
      <c r="C277" s="687"/>
      <c r="D277" s="687"/>
      <c r="E277" s="688"/>
    </row>
    <row r="278" spans="1:7" ht="51.75" customHeight="1" thickBot="1">
      <c r="A278" s="345" t="s">
        <v>50</v>
      </c>
      <c r="B278" s="19" t="s">
        <v>52</v>
      </c>
      <c r="C278" s="19" t="s">
        <v>53</v>
      </c>
      <c r="D278" s="346" t="s">
        <v>30</v>
      </c>
      <c r="E278" s="25" t="s">
        <v>46</v>
      </c>
      <c r="G278" s="293"/>
    </row>
    <row r="279" spans="1:7" s="220" customFormat="1" ht="13.5">
      <c r="A279" s="20">
        <v>1</v>
      </c>
      <c r="B279" s="22" t="s">
        <v>466</v>
      </c>
      <c r="C279" s="22">
        <v>2017</v>
      </c>
      <c r="D279" s="22" t="s">
        <v>44</v>
      </c>
      <c r="E279" s="23">
        <f>5462-(5462*0.4)</f>
        <v>3277.2</v>
      </c>
      <c r="F279" s="32"/>
      <c r="G279" s="31"/>
    </row>
    <row r="280" spans="1:7" s="220" customFormat="1" ht="40.5">
      <c r="A280" s="20">
        <v>2</v>
      </c>
      <c r="B280" s="20" t="s">
        <v>526</v>
      </c>
      <c r="C280" s="22">
        <v>2018</v>
      </c>
      <c r="D280" s="22" t="s">
        <v>44</v>
      </c>
      <c r="E280" s="23">
        <f>5321.17-(5321.17*0.3)</f>
        <v>3724.8190000000004</v>
      </c>
      <c r="F280" s="32"/>
      <c r="G280" s="31"/>
    </row>
    <row r="281" spans="1:7" s="220" customFormat="1" ht="40.5">
      <c r="A281" s="20">
        <v>3</v>
      </c>
      <c r="B281" s="20" t="s">
        <v>526</v>
      </c>
      <c r="C281" s="22">
        <v>2018</v>
      </c>
      <c r="D281" s="22" t="s">
        <v>44</v>
      </c>
      <c r="E281" s="23">
        <f>5321.17-(5321.17*0.3)</f>
        <v>3724.8190000000004</v>
      </c>
      <c r="F281" s="32"/>
      <c r="G281" s="31"/>
    </row>
    <row r="282" spans="1:7" s="220" customFormat="1" ht="27">
      <c r="A282" s="20">
        <v>4</v>
      </c>
      <c r="B282" s="20" t="s">
        <v>527</v>
      </c>
      <c r="C282" s="22">
        <v>2018</v>
      </c>
      <c r="D282" s="22" t="s">
        <v>44</v>
      </c>
      <c r="E282" s="23">
        <f>4479.16-(4479.16*0.3)</f>
        <v>3135.4120000000003</v>
      </c>
      <c r="F282" s="32"/>
      <c r="G282" s="31"/>
    </row>
    <row r="283" spans="1:7" s="220" customFormat="1" ht="13.5">
      <c r="A283" s="20">
        <v>5</v>
      </c>
      <c r="B283" s="22" t="s">
        <v>769</v>
      </c>
      <c r="C283" s="22">
        <v>2019</v>
      </c>
      <c r="D283" s="22" t="s">
        <v>44</v>
      </c>
      <c r="E283" s="23">
        <v>7800</v>
      </c>
      <c r="F283" s="32"/>
      <c r="G283" s="31"/>
    </row>
    <row r="284" spans="1:7" s="220" customFormat="1" ht="13.5">
      <c r="A284" s="20">
        <v>6</v>
      </c>
      <c r="B284" s="22" t="s">
        <v>769</v>
      </c>
      <c r="C284" s="22">
        <v>2019</v>
      </c>
      <c r="D284" s="22" t="s">
        <v>44</v>
      </c>
      <c r="E284" s="23">
        <v>7800</v>
      </c>
      <c r="F284" s="32"/>
      <c r="G284" s="31"/>
    </row>
    <row r="285" spans="1:7" s="220" customFormat="1" ht="13.5">
      <c r="A285" s="20">
        <v>7</v>
      </c>
      <c r="B285" s="22" t="s">
        <v>769</v>
      </c>
      <c r="C285" s="22">
        <v>2019</v>
      </c>
      <c r="D285" s="22" t="s">
        <v>44</v>
      </c>
      <c r="E285" s="23">
        <v>7800</v>
      </c>
      <c r="F285" s="32"/>
      <c r="G285" s="31"/>
    </row>
    <row r="286" spans="1:7" s="220" customFormat="1" ht="13.5">
      <c r="A286" s="20">
        <v>8</v>
      </c>
      <c r="B286" s="22" t="s">
        <v>773</v>
      </c>
      <c r="C286" s="22">
        <v>2019</v>
      </c>
      <c r="D286" s="22" t="s">
        <v>44</v>
      </c>
      <c r="E286" s="23">
        <v>2400</v>
      </c>
      <c r="F286" s="32"/>
      <c r="G286" s="31"/>
    </row>
    <row r="287" spans="1:7" s="220" customFormat="1" ht="13.5">
      <c r="A287" s="20">
        <v>9</v>
      </c>
      <c r="B287" s="20" t="s">
        <v>774</v>
      </c>
      <c r="C287" s="20">
        <v>2020</v>
      </c>
      <c r="D287" s="22" t="s">
        <v>44</v>
      </c>
      <c r="E287" s="23">
        <v>2500</v>
      </c>
      <c r="F287" s="32"/>
      <c r="G287" s="31"/>
    </row>
    <row r="288" spans="1:7" s="220" customFormat="1" ht="13.5">
      <c r="A288" s="20">
        <v>10</v>
      </c>
      <c r="B288" s="20" t="s">
        <v>774</v>
      </c>
      <c r="C288" s="20">
        <v>2020</v>
      </c>
      <c r="D288" s="22" t="s">
        <v>44</v>
      </c>
      <c r="E288" s="23">
        <v>2500</v>
      </c>
      <c r="F288" s="32"/>
      <c r="G288" s="31"/>
    </row>
    <row r="289" spans="1:7" s="220" customFormat="1" ht="13.5">
      <c r="A289" s="20">
        <v>11</v>
      </c>
      <c r="B289" s="22" t="s">
        <v>921</v>
      </c>
      <c r="C289" s="22">
        <v>2020</v>
      </c>
      <c r="D289" s="22" t="s">
        <v>44</v>
      </c>
      <c r="E289" s="23">
        <v>3899</v>
      </c>
      <c r="F289" s="32"/>
      <c r="G289" s="31"/>
    </row>
    <row r="290" spans="1:7" s="220" customFormat="1" ht="13.5">
      <c r="A290" s="20">
        <v>12</v>
      </c>
      <c r="B290" s="22" t="s">
        <v>389</v>
      </c>
      <c r="C290" s="22">
        <v>2020</v>
      </c>
      <c r="D290" s="22" t="s">
        <v>44</v>
      </c>
      <c r="E290" s="23">
        <v>4310</v>
      </c>
      <c r="F290" s="32"/>
      <c r="G290" s="31"/>
    </row>
    <row r="291" spans="1:7" s="220" customFormat="1" ht="13.5">
      <c r="A291" s="20">
        <v>13</v>
      </c>
      <c r="B291" s="22" t="s">
        <v>921</v>
      </c>
      <c r="C291" s="22">
        <v>2020</v>
      </c>
      <c r="D291" s="22" t="s">
        <v>44</v>
      </c>
      <c r="E291" s="23">
        <v>3890</v>
      </c>
      <c r="F291" s="32"/>
      <c r="G291" s="31"/>
    </row>
    <row r="292" spans="1:7" s="220" customFormat="1" ht="13.5">
      <c r="A292" s="20">
        <v>14</v>
      </c>
      <c r="B292" s="22" t="s">
        <v>921</v>
      </c>
      <c r="C292" s="22">
        <v>2020</v>
      </c>
      <c r="D292" s="22" t="s">
        <v>44</v>
      </c>
      <c r="E292" s="23">
        <v>3890</v>
      </c>
      <c r="F292" s="32"/>
      <c r="G292" s="31"/>
    </row>
    <row r="293" spans="1:7" s="220" customFormat="1" ht="13.5">
      <c r="A293" s="20">
        <v>15</v>
      </c>
      <c r="B293" s="22" t="s">
        <v>921</v>
      </c>
      <c r="C293" s="22">
        <v>2020</v>
      </c>
      <c r="D293" s="22" t="s">
        <v>44</v>
      </c>
      <c r="E293" s="23">
        <v>3890</v>
      </c>
      <c r="F293" s="32"/>
      <c r="G293" s="31"/>
    </row>
    <row r="294" spans="1:7" s="220" customFormat="1" ht="13.5">
      <c r="A294" s="20">
        <v>16</v>
      </c>
      <c r="B294" s="22" t="s">
        <v>922</v>
      </c>
      <c r="C294" s="22">
        <v>2020</v>
      </c>
      <c r="D294" s="22" t="s">
        <v>44</v>
      </c>
      <c r="E294" s="23">
        <v>1290</v>
      </c>
      <c r="F294" s="32"/>
      <c r="G294" s="31"/>
    </row>
    <row r="295" spans="1:7" s="220" customFormat="1" ht="13.5">
      <c r="A295" s="20">
        <v>17</v>
      </c>
      <c r="B295" s="22" t="s">
        <v>925</v>
      </c>
      <c r="C295" s="22">
        <v>2020</v>
      </c>
      <c r="D295" s="22" t="s">
        <v>44</v>
      </c>
      <c r="E295" s="23">
        <v>2979.99</v>
      </c>
      <c r="F295" s="32"/>
      <c r="G295" s="31"/>
    </row>
    <row r="296" spans="1:7" s="220" customFormat="1" ht="13.5">
      <c r="A296" s="20">
        <v>18</v>
      </c>
      <c r="B296" s="22" t="s">
        <v>926</v>
      </c>
      <c r="C296" s="22">
        <v>2020</v>
      </c>
      <c r="D296" s="22" t="s">
        <v>44</v>
      </c>
      <c r="E296" s="23">
        <v>2979.99</v>
      </c>
      <c r="F296" s="32"/>
      <c r="G296" s="31"/>
    </row>
    <row r="297" spans="1:7" s="220" customFormat="1" ht="13.5">
      <c r="A297" s="20">
        <v>19</v>
      </c>
      <c r="B297" s="22" t="s">
        <v>930</v>
      </c>
      <c r="C297" s="22">
        <v>2021</v>
      </c>
      <c r="D297" s="22" t="s">
        <v>44</v>
      </c>
      <c r="E297" s="23">
        <v>3813</v>
      </c>
      <c r="F297" s="32"/>
      <c r="G297" s="31"/>
    </row>
    <row r="298" spans="1:7" s="220" customFormat="1" ht="13.5">
      <c r="A298" s="20">
        <v>20</v>
      </c>
      <c r="B298" s="22" t="s">
        <v>931</v>
      </c>
      <c r="C298" s="22">
        <v>2021</v>
      </c>
      <c r="D298" s="22" t="s">
        <v>44</v>
      </c>
      <c r="E298" s="23">
        <v>2521.5</v>
      </c>
      <c r="F298" s="32"/>
      <c r="G298" s="31"/>
    </row>
    <row r="299" spans="1:7" s="220" customFormat="1" ht="13.5">
      <c r="A299" s="20">
        <v>21</v>
      </c>
      <c r="B299" s="22" t="s">
        <v>769</v>
      </c>
      <c r="C299" s="22">
        <v>2021</v>
      </c>
      <c r="D299" s="22" t="s">
        <v>44</v>
      </c>
      <c r="E299" s="23">
        <v>17712</v>
      </c>
      <c r="F299" s="32"/>
      <c r="G299" s="31"/>
    </row>
    <row r="300" spans="1:7" s="220" customFormat="1" ht="13.5">
      <c r="A300" s="20">
        <v>22</v>
      </c>
      <c r="B300" s="22" t="s">
        <v>1074</v>
      </c>
      <c r="C300" s="22">
        <v>2021</v>
      </c>
      <c r="D300" s="22" t="s">
        <v>44</v>
      </c>
      <c r="E300" s="23">
        <v>6500</v>
      </c>
      <c r="F300" s="32"/>
      <c r="G300" s="31"/>
    </row>
    <row r="301" spans="1:7" s="220" customFormat="1" ht="13.5">
      <c r="A301" s="20">
        <v>23</v>
      </c>
      <c r="B301" s="22" t="s">
        <v>1074</v>
      </c>
      <c r="C301" s="22">
        <v>2021</v>
      </c>
      <c r="D301" s="22" t="s">
        <v>44</v>
      </c>
      <c r="E301" s="23">
        <v>6500</v>
      </c>
      <c r="F301" s="32"/>
      <c r="G301" s="31"/>
    </row>
    <row r="302" spans="1:7" s="220" customFormat="1" ht="13.5">
      <c r="A302" s="20">
        <v>24</v>
      </c>
      <c r="B302" s="22" t="s">
        <v>1075</v>
      </c>
      <c r="C302" s="22">
        <v>2021</v>
      </c>
      <c r="D302" s="22" t="s">
        <v>44</v>
      </c>
      <c r="E302" s="23">
        <v>9990</v>
      </c>
      <c r="F302" s="32"/>
      <c r="G302" s="31"/>
    </row>
    <row r="303" spans="1:7" s="220" customFormat="1" ht="15" customHeight="1">
      <c r="A303" s="20">
        <v>25</v>
      </c>
      <c r="B303" s="22" t="s">
        <v>1075</v>
      </c>
      <c r="C303" s="22">
        <v>2021</v>
      </c>
      <c r="D303" s="22" t="s">
        <v>44</v>
      </c>
      <c r="E303" s="23">
        <v>9990</v>
      </c>
      <c r="F303" s="32"/>
      <c r="G303" s="31"/>
    </row>
    <row r="304" spans="1:7" s="220" customFormat="1" ht="13.5">
      <c r="A304" s="20">
        <v>26</v>
      </c>
      <c r="B304" s="22" t="s">
        <v>1080</v>
      </c>
      <c r="C304" s="22">
        <v>2021</v>
      </c>
      <c r="D304" s="22" t="s">
        <v>44</v>
      </c>
      <c r="E304" s="23">
        <v>8800</v>
      </c>
      <c r="F304" s="32"/>
      <c r="G304" s="31"/>
    </row>
    <row r="305" spans="1:7" s="220" customFormat="1" ht="13.5">
      <c r="A305" s="20">
        <v>27</v>
      </c>
      <c r="B305" s="22" t="s">
        <v>1081</v>
      </c>
      <c r="C305" s="22">
        <v>2021</v>
      </c>
      <c r="D305" s="22" t="s">
        <v>44</v>
      </c>
      <c r="E305" s="23">
        <v>3000</v>
      </c>
      <c r="F305" s="32"/>
      <c r="G305" s="31"/>
    </row>
    <row r="306" spans="1:7" s="220" customFormat="1" ht="13.5">
      <c r="A306" s="20">
        <v>28</v>
      </c>
      <c r="B306" s="22" t="s">
        <v>1081</v>
      </c>
      <c r="C306" s="22">
        <v>2021</v>
      </c>
      <c r="D306" s="22" t="s">
        <v>44</v>
      </c>
      <c r="E306" s="23">
        <v>3000</v>
      </c>
      <c r="F306" s="32"/>
      <c r="G306" s="31"/>
    </row>
    <row r="307" spans="1:7" s="220" customFormat="1" ht="13.5">
      <c r="A307" s="20">
        <v>29</v>
      </c>
      <c r="B307" s="22" t="s">
        <v>1082</v>
      </c>
      <c r="C307" s="22">
        <v>2021</v>
      </c>
      <c r="D307" s="22" t="s">
        <v>44</v>
      </c>
      <c r="E307" s="23">
        <v>3199</v>
      </c>
      <c r="F307" s="32"/>
      <c r="G307" s="31"/>
    </row>
    <row r="308" spans="1:7" s="220" customFormat="1" ht="13.5">
      <c r="A308" s="20">
        <v>30</v>
      </c>
      <c r="B308" s="22" t="s">
        <v>773</v>
      </c>
      <c r="C308" s="22">
        <v>2021</v>
      </c>
      <c r="D308" s="22" t="s">
        <v>44</v>
      </c>
      <c r="E308" s="23">
        <v>2829</v>
      </c>
      <c r="F308" s="32"/>
      <c r="G308" s="31"/>
    </row>
    <row r="309" spans="1:7" s="220" customFormat="1" ht="13.5">
      <c r="A309" s="20">
        <v>31</v>
      </c>
      <c r="B309" s="22" t="s">
        <v>1083</v>
      </c>
      <c r="C309" s="22">
        <v>2021</v>
      </c>
      <c r="D309" s="22" t="s">
        <v>44</v>
      </c>
      <c r="E309" s="23">
        <v>3000</v>
      </c>
      <c r="F309" s="32"/>
      <c r="G309" s="31"/>
    </row>
    <row r="310" spans="1:7" s="220" customFormat="1" ht="13.5">
      <c r="A310" s="20">
        <v>32</v>
      </c>
      <c r="B310" s="22" t="s">
        <v>1083</v>
      </c>
      <c r="C310" s="22">
        <v>2021</v>
      </c>
      <c r="D310" s="22" t="s">
        <v>44</v>
      </c>
      <c r="E310" s="23">
        <v>3000</v>
      </c>
      <c r="F310" s="32"/>
      <c r="G310" s="31"/>
    </row>
    <row r="311" spans="1:7" s="220" customFormat="1" ht="13.5">
      <c r="A311" s="20">
        <v>33</v>
      </c>
      <c r="B311" s="22" t="s">
        <v>1083</v>
      </c>
      <c r="C311" s="22">
        <v>2021</v>
      </c>
      <c r="D311" s="22" t="s">
        <v>44</v>
      </c>
      <c r="E311" s="23">
        <v>2050</v>
      </c>
      <c r="F311" s="32"/>
      <c r="G311" s="31"/>
    </row>
    <row r="312" spans="1:7" s="220" customFormat="1" ht="13.5">
      <c r="A312" s="20">
        <v>34</v>
      </c>
      <c r="B312" s="22" t="s">
        <v>1083</v>
      </c>
      <c r="C312" s="22">
        <v>2021</v>
      </c>
      <c r="D312" s="22" t="s">
        <v>44</v>
      </c>
      <c r="E312" s="23">
        <v>2050</v>
      </c>
      <c r="F312" s="32"/>
      <c r="G312" s="31"/>
    </row>
    <row r="313" spans="1:7" s="220" customFormat="1" ht="13.5">
      <c r="A313" s="20">
        <v>35</v>
      </c>
      <c r="B313" s="22" t="s">
        <v>1087</v>
      </c>
      <c r="C313" s="22">
        <v>2021</v>
      </c>
      <c r="D313" s="22" t="s">
        <v>44</v>
      </c>
      <c r="E313" s="23">
        <v>2916</v>
      </c>
      <c r="F313" s="32"/>
      <c r="G313" s="31"/>
    </row>
    <row r="314" spans="1:6" s="220" customFormat="1" ht="13.5" thickBot="1">
      <c r="A314" s="22"/>
      <c r="B314" s="27" t="s">
        <v>51</v>
      </c>
      <c r="C314" s="22"/>
      <c r="D314" s="22"/>
      <c r="E314" s="21">
        <f>SUM(E279:E313)</f>
        <v>162661.73</v>
      </c>
      <c r="F314" s="31"/>
    </row>
    <row r="315" spans="1:7" s="220" customFormat="1" ht="12.75" customHeight="1">
      <c r="A315" s="718" t="s">
        <v>1435</v>
      </c>
      <c r="B315" s="719"/>
      <c r="C315" s="719"/>
      <c r="D315" s="720"/>
      <c r="E315" s="721"/>
      <c r="F315" s="32"/>
      <c r="G315" s="31"/>
    </row>
    <row r="316" spans="1:7" s="220" customFormat="1" ht="54" thickBot="1">
      <c r="A316" s="345" t="s">
        <v>50</v>
      </c>
      <c r="B316" s="19" t="s">
        <v>54</v>
      </c>
      <c r="C316" s="19" t="s">
        <v>53</v>
      </c>
      <c r="D316" s="346" t="s">
        <v>30</v>
      </c>
      <c r="E316" s="25" t="s">
        <v>46</v>
      </c>
      <c r="F316" s="32"/>
      <c r="G316" s="31"/>
    </row>
    <row r="317" spans="1:5" ht="19.5" customHeight="1">
      <c r="A317" s="20">
        <v>1</v>
      </c>
      <c r="B317" s="20" t="s">
        <v>710</v>
      </c>
      <c r="C317" s="20">
        <v>2019</v>
      </c>
      <c r="D317" s="22" t="s">
        <v>44</v>
      </c>
      <c r="E317" s="23">
        <v>3549</v>
      </c>
    </row>
    <row r="318" spans="1:5" ht="19.5" customHeight="1">
      <c r="A318" s="20">
        <v>2</v>
      </c>
      <c r="B318" s="20" t="s">
        <v>777</v>
      </c>
      <c r="C318" s="20">
        <v>2020</v>
      </c>
      <c r="D318" s="22" t="s">
        <v>44</v>
      </c>
      <c r="E318" s="23">
        <v>2555</v>
      </c>
    </row>
    <row r="319" spans="1:5" ht="19.5" customHeight="1">
      <c r="A319" s="20">
        <v>3</v>
      </c>
      <c r="B319" s="20" t="s">
        <v>778</v>
      </c>
      <c r="C319" s="20">
        <v>2020</v>
      </c>
      <c r="D319" s="22" t="s">
        <v>44</v>
      </c>
      <c r="E319" s="23">
        <v>2500</v>
      </c>
    </row>
    <row r="320" spans="1:5" ht="19.5" customHeight="1">
      <c r="A320" s="20">
        <v>4</v>
      </c>
      <c r="B320" s="20" t="s">
        <v>778</v>
      </c>
      <c r="C320" s="20">
        <v>2020</v>
      </c>
      <c r="D320" s="22" t="s">
        <v>44</v>
      </c>
      <c r="E320" s="23">
        <v>2500</v>
      </c>
    </row>
    <row r="321" spans="1:5" ht="14.25" customHeight="1">
      <c r="A321" s="20">
        <v>5</v>
      </c>
      <c r="B321" s="20" t="s">
        <v>780</v>
      </c>
      <c r="C321" s="20">
        <v>2020</v>
      </c>
      <c r="D321" s="22" t="s">
        <v>44</v>
      </c>
      <c r="E321" s="23">
        <v>2600</v>
      </c>
    </row>
    <row r="322" spans="1:5" ht="14.25" customHeight="1">
      <c r="A322" s="20">
        <v>6</v>
      </c>
      <c r="B322" s="20" t="s">
        <v>780</v>
      </c>
      <c r="C322" s="20">
        <v>2020</v>
      </c>
      <c r="D322" s="22" t="s">
        <v>44</v>
      </c>
      <c r="E322" s="23">
        <v>2600</v>
      </c>
    </row>
    <row r="323" spans="1:6" ht="12" customHeight="1">
      <c r="A323" s="20">
        <v>7</v>
      </c>
      <c r="B323" s="20" t="s">
        <v>1091</v>
      </c>
      <c r="C323" s="20">
        <v>2021</v>
      </c>
      <c r="D323" s="22" t="s">
        <v>44</v>
      </c>
      <c r="E323" s="23">
        <v>3175</v>
      </c>
      <c r="F323" s="157"/>
    </row>
    <row r="324" spans="1:6" ht="12" customHeight="1">
      <c r="A324" s="20">
        <v>8</v>
      </c>
      <c r="B324" s="20" t="s">
        <v>1091</v>
      </c>
      <c r="C324" s="20">
        <v>2021</v>
      </c>
      <c r="D324" s="22" t="s">
        <v>44</v>
      </c>
      <c r="E324" s="23">
        <v>3175</v>
      </c>
      <c r="F324" s="157"/>
    </row>
    <row r="325" spans="1:6" ht="12" customHeight="1">
      <c r="A325" s="20">
        <v>9</v>
      </c>
      <c r="B325" s="20" t="s">
        <v>1091</v>
      </c>
      <c r="C325" s="20">
        <v>2021</v>
      </c>
      <c r="D325" s="22" t="s">
        <v>44</v>
      </c>
      <c r="E325" s="23">
        <v>3175</v>
      </c>
      <c r="F325" s="157"/>
    </row>
    <row r="326" spans="1:6" ht="12" customHeight="1">
      <c r="A326" s="20">
        <v>10</v>
      </c>
      <c r="B326" s="20" t="s">
        <v>1091</v>
      </c>
      <c r="C326" s="20">
        <v>2021</v>
      </c>
      <c r="D326" s="22" t="s">
        <v>44</v>
      </c>
      <c r="E326" s="23">
        <v>3175</v>
      </c>
      <c r="F326" s="157"/>
    </row>
    <row r="327" spans="1:6" ht="12" customHeight="1">
      <c r="A327" s="20">
        <v>11</v>
      </c>
      <c r="B327" s="20" t="s">
        <v>1092</v>
      </c>
      <c r="C327" s="20">
        <v>2021</v>
      </c>
      <c r="D327" s="22" t="s">
        <v>44</v>
      </c>
      <c r="E327" s="23">
        <v>6781</v>
      </c>
      <c r="F327" s="157"/>
    </row>
    <row r="328" spans="1:6" ht="12" customHeight="1">
      <c r="A328" s="20">
        <v>12</v>
      </c>
      <c r="B328" s="20" t="s">
        <v>1092</v>
      </c>
      <c r="C328" s="20">
        <v>2021</v>
      </c>
      <c r="D328" s="22" t="s">
        <v>44</v>
      </c>
      <c r="E328" s="23">
        <v>6781</v>
      </c>
      <c r="F328" s="157"/>
    </row>
    <row r="329" spans="1:5" ht="12" customHeight="1">
      <c r="A329" s="22"/>
      <c r="B329" s="27" t="s">
        <v>51</v>
      </c>
      <c r="C329" s="22"/>
      <c r="D329" s="22"/>
      <c r="E329" s="21">
        <f>SUM(E317:E328)</f>
        <v>42566</v>
      </c>
    </row>
    <row r="330" spans="1:5" ht="12" customHeight="1">
      <c r="A330" s="29"/>
      <c r="B330" s="28"/>
      <c r="C330" s="29"/>
      <c r="D330" s="29"/>
      <c r="E330" s="265"/>
    </row>
    <row r="331" spans="1:5" ht="34.5" customHeight="1" thickBot="1">
      <c r="A331" s="722" t="s">
        <v>827</v>
      </c>
      <c r="B331" s="723"/>
      <c r="C331" s="723"/>
      <c r="D331" s="723"/>
      <c r="E331" s="723"/>
    </row>
    <row r="332" spans="1:5" ht="14.25" customHeight="1">
      <c r="A332" s="724" t="s">
        <v>1439</v>
      </c>
      <c r="B332" s="694"/>
      <c r="C332" s="694"/>
      <c r="D332" s="694"/>
      <c r="E332" s="725"/>
    </row>
    <row r="333" spans="1:5" ht="64.5" customHeight="1" thickBot="1">
      <c r="A333" s="376" t="s">
        <v>50</v>
      </c>
      <c r="B333" s="43" t="s">
        <v>54</v>
      </c>
      <c r="C333" s="43" t="s">
        <v>53</v>
      </c>
      <c r="D333" s="398" t="s">
        <v>30</v>
      </c>
      <c r="E333" s="47" t="s">
        <v>46</v>
      </c>
    </row>
    <row r="334" spans="1:5" ht="13.5">
      <c r="A334" s="45">
        <v>11</v>
      </c>
      <c r="B334" s="374" t="s">
        <v>920</v>
      </c>
      <c r="C334" s="399">
        <v>2020</v>
      </c>
      <c r="D334" s="20" t="s">
        <v>43</v>
      </c>
      <c r="E334" s="46">
        <v>3999</v>
      </c>
    </row>
    <row r="335" spans="1:5" ht="13.5" thickBot="1">
      <c r="A335" s="45"/>
      <c r="B335" s="49" t="s">
        <v>51</v>
      </c>
      <c r="C335" s="45"/>
      <c r="D335" s="45"/>
      <c r="E335" s="25">
        <f>E334</f>
        <v>3999</v>
      </c>
    </row>
    <row r="338" spans="4:6" ht="13.5">
      <c r="D338" s="39" t="s">
        <v>469</v>
      </c>
      <c r="E338" s="307"/>
      <c r="F338" s="307">
        <f>E77+E111+E136+F177+F198+E249+E270+E314+E223</f>
        <v>2809985.9119999995</v>
      </c>
    </row>
    <row r="339" spans="4:5" ht="13.5">
      <c r="D339" s="39"/>
      <c r="E339" s="307"/>
    </row>
    <row r="340" spans="4:6" ht="13.5">
      <c r="D340" s="39" t="s">
        <v>470</v>
      </c>
      <c r="E340" s="307"/>
      <c r="F340" s="307">
        <f>F94+E116+E148+E158+F184+F212+E254+E274+E329+E335+E240</f>
        <v>970609.0680000001</v>
      </c>
    </row>
    <row r="342" ht="13.5">
      <c r="F342" s="307">
        <f>SUM(F337:F341)</f>
        <v>3780594.9799999995</v>
      </c>
    </row>
    <row r="344" ht="13.5">
      <c r="E344" s="31"/>
    </row>
    <row r="345" ht="13.5">
      <c r="E345" s="31"/>
    </row>
    <row r="346" ht="13.5">
      <c r="E346" s="31"/>
    </row>
    <row r="347" spans="4:5" ht="13.5">
      <c r="D347" s="39"/>
      <c r="E347" s="307"/>
    </row>
  </sheetData>
  <sheetProtection/>
  <mergeCells count="39">
    <mergeCell ref="A258:E258"/>
    <mergeCell ref="A315:E315"/>
    <mergeCell ref="A331:E331"/>
    <mergeCell ref="A332:E332"/>
    <mergeCell ref="A271:E271"/>
    <mergeCell ref="A276:E276"/>
    <mergeCell ref="A277:E277"/>
    <mergeCell ref="F189:F190"/>
    <mergeCell ref="A199:F199"/>
    <mergeCell ref="A244:E244"/>
    <mergeCell ref="A250:E250"/>
    <mergeCell ref="A224:E224"/>
    <mergeCell ref="A216:E216"/>
    <mergeCell ref="A150:E150"/>
    <mergeCell ref="A151:E151"/>
    <mergeCell ref="A160:F160"/>
    <mergeCell ref="A161:F161"/>
    <mergeCell ref="A178:F178"/>
    <mergeCell ref="A215:E215"/>
    <mergeCell ref="A187:F187"/>
    <mergeCell ref="A188:F188"/>
    <mergeCell ref="D189:D190"/>
    <mergeCell ref="E189:E190"/>
    <mergeCell ref="A98:E98"/>
    <mergeCell ref="A112:E112"/>
    <mergeCell ref="G109:G110"/>
    <mergeCell ref="A118:E118"/>
    <mergeCell ref="A119:E119"/>
    <mergeCell ref="F134:F135"/>
    <mergeCell ref="A138:E138"/>
    <mergeCell ref="F65:F68"/>
    <mergeCell ref="A78:E78"/>
    <mergeCell ref="A97:E97"/>
    <mergeCell ref="A1:F1"/>
    <mergeCell ref="A2:E2"/>
    <mergeCell ref="A3:E3"/>
    <mergeCell ref="A4:E4"/>
    <mergeCell ref="A5:E5"/>
    <mergeCell ref="A8:E8"/>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55"/>
  <sheetViews>
    <sheetView zoomScalePageLayoutView="0" workbookViewId="0" topLeftCell="A112">
      <selection activeCell="C155" sqref="C155"/>
    </sheetView>
  </sheetViews>
  <sheetFormatPr defaultColWidth="9.140625" defaultRowHeight="12.75"/>
  <cols>
    <col min="1" max="1" width="9.140625" style="413" customWidth="1"/>
    <col min="2" max="2" width="59.7109375" style="413" customWidth="1"/>
    <col min="3" max="3" width="26.00390625" style="414" customWidth="1"/>
    <col min="4" max="4" width="17.00390625" style="7" bestFit="1" customWidth="1"/>
    <col min="5" max="16384" width="9.140625" style="7" customWidth="1"/>
  </cols>
  <sheetData>
    <row r="1" spans="1:3" ht="22.5" customHeight="1" thickBot="1">
      <c r="A1" s="583" t="s">
        <v>109</v>
      </c>
      <c r="B1" s="584"/>
      <c r="C1" s="585"/>
    </row>
    <row r="2" spans="1:3" ht="10.5" thickBot="1">
      <c r="A2" s="726" t="s">
        <v>362</v>
      </c>
      <c r="B2" s="727"/>
      <c r="C2" s="728"/>
    </row>
    <row r="3" spans="1:3" ht="48.75" customHeight="1">
      <c r="A3" s="410" t="s">
        <v>106</v>
      </c>
      <c r="B3" s="410" t="s">
        <v>110</v>
      </c>
      <c r="C3" s="411" t="s">
        <v>111</v>
      </c>
    </row>
    <row r="4" spans="1:3" ht="9.75">
      <c r="A4" s="71">
        <v>1</v>
      </c>
      <c r="B4" s="71" t="s">
        <v>112</v>
      </c>
      <c r="C4" s="412">
        <v>424925.45</v>
      </c>
    </row>
    <row r="5" spans="1:3" ht="9.75">
      <c r="A5" s="71">
        <v>2</v>
      </c>
      <c r="B5" s="415" t="s">
        <v>507</v>
      </c>
      <c r="C5" s="416">
        <v>45202.5</v>
      </c>
    </row>
    <row r="6" spans="1:3" ht="21.75" customHeight="1">
      <c r="A6" s="71"/>
      <c r="B6" s="71" t="s">
        <v>0</v>
      </c>
      <c r="C6" s="411">
        <f>SUM(C4:C5)</f>
        <v>470127.95</v>
      </c>
    </row>
    <row r="7" spans="1:4" ht="21.75" customHeight="1">
      <c r="A7" s="129"/>
      <c r="B7" s="129"/>
      <c r="C7" s="434">
        <f>C6</f>
        <v>470127.95</v>
      </c>
      <c r="D7" s="523">
        <f>C7-C8</f>
        <v>424925.45</v>
      </c>
    </row>
    <row r="8" spans="3:4" ht="10.5" thickBot="1">
      <c r="C8" s="438">
        <f>C5</f>
        <v>45202.5</v>
      </c>
      <c r="D8" s="7" t="s">
        <v>1443</v>
      </c>
    </row>
    <row r="9" spans="1:3" ht="10.5" thickBot="1">
      <c r="A9" s="726" t="s">
        <v>352</v>
      </c>
      <c r="B9" s="727"/>
      <c r="C9" s="728"/>
    </row>
    <row r="10" spans="1:3" ht="19.5">
      <c r="A10" s="410" t="s">
        <v>106</v>
      </c>
      <c r="B10" s="410" t="s">
        <v>110</v>
      </c>
      <c r="C10" s="411" t="s">
        <v>111</v>
      </c>
    </row>
    <row r="11" spans="1:3" ht="9.75">
      <c r="A11" s="71">
        <v>1</v>
      </c>
      <c r="B11" s="415" t="s">
        <v>413</v>
      </c>
      <c r="C11" s="416">
        <v>770</v>
      </c>
    </row>
    <row r="12" spans="1:3" ht="9.75">
      <c r="A12" s="71">
        <v>2</v>
      </c>
      <c r="B12" s="415" t="s">
        <v>414</v>
      </c>
      <c r="C12" s="416">
        <v>3444</v>
      </c>
    </row>
    <row r="13" spans="1:3" ht="9.75">
      <c r="A13" s="71">
        <v>3</v>
      </c>
      <c r="B13" s="415" t="s">
        <v>415</v>
      </c>
      <c r="C13" s="416">
        <v>2399.99</v>
      </c>
    </row>
    <row r="14" spans="1:3" ht="9.75">
      <c r="A14" s="71">
        <v>4</v>
      </c>
      <c r="B14" s="415" t="s">
        <v>416</v>
      </c>
      <c r="C14" s="416">
        <v>2860</v>
      </c>
    </row>
    <row r="15" spans="1:3" ht="9.75">
      <c r="A15" s="71">
        <v>5</v>
      </c>
      <c r="B15" s="415" t="s">
        <v>417</v>
      </c>
      <c r="C15" s="416">
        <v>2399</v>
      </c>
    </row>
    <row r="16" spans="1:3" ht="9.75">
      <c r="A16" s="71">
        <v>6</v>
      </c>
      <c r="B16" s="415" t="s">
        <v>418</v>
      </c>
      <c r="C16" s="416">
        <v>2999</v>
      </c>
    </row>
    <row r="17" spans="1:3" ht="9.75">
      <c r="A17" s="71">
        <v>7</v>
      </c>
      <c r="B17" s="415" t="s">
        <v>419</v>
      </c>
      <c r="C17" s="416">
        <v>5498</v>
      </c>
    </row>
    <row r="18" spans="1:3" ht="9.75">
      <c r="A18" s="71">
        <v>8</v>
      </c>
      <c r="B18" s="415" t="s">
        <v>420</v>
      </c>
      <c r="C18" s="416">
        <v>3499.35</v>
      </c>
    </row>
    <row r="19" spans="1:3" ht="9.75">
      <c r="A19" s="71">
        <v>9</v>
      </c>
      <c r="B19" s="415" t="s">
        <v>31</v>
      </c>
      <c r="C19" s="416">
        <v>30000</v>
      </c>
    </row>
    <row r="20" spans="1:3" ht="9.75">
      <c r="A20" s="71">
        <v>10</v>
      </c>
      <c r="B20" s="415" t="s">
        <v>32</v>
      </c>
      <c r="C20" s="416">
        <v>9000</v>
      </c>
    </row>
    <row r="21" spans="1:3" ht="9.75">
      <c r="A21" s="71">
        <v>11</v>
      </c>
      <c r="B21" s="415" t="s">
        <v>33</v>
      </c>
      <c r="C21" s="416">
        <v>9300</v>
      </c>
    </row>
    <row r="22" spans="1:3" ht="9.75">
      <c r="A22" s="71">
        <v>12</v>
      </c>
      <c r="B22" s="415" t="s">
        <v>34</v>
      </c>
      <c r="C22" s="416">
        <v>20234.84</v>
      </c>
    </row>
    <row r="23" spans="1:3" ht="9.75">
      <c r="A23" s="71">
        <v>13</v>
      </c>
      <c r="B23" s="415" t="s">
        <v>421</v>
      </c>
      <c r="C23" s="416">
        <v>6893</v>
      </c>
    </row>
    <row r="24" spans="1:3" ht="9.75">
      <c r="A24" s="71">
        <v>14</v>
      </c>
      <c r="B24" s="415" t="s">
        <v>422</v>
      </c>
      <c r="C24" s="416">
        <v>36600</v>
      </c>
    </row>
    <row r="25" spans="1:3" ht="9.75">
      <c r="A25" s="71">
        <v>15</v>
      </c>
      <c r="B25" s="415" t="s">
        <v>423</v>
      </c>
      <c r="C25" s="416">
        <v>5343.6</v>
      </c>
    </row>
    <row r="26" spans="1:3" ht="9.75">
      <c r="A26" s="71">
        <v>16</v>
      </c>
      <c r="B26" s="415" t="s">
        <v>424</v>
      </c>
      <c r="C26" s="416">
        <v>2750</v>
      </c>
    </row>
    <row r="27" spans="1:3" ht="9.75">
      <c r="A27" s="71">
        <v>17</v>
      </c>
      <c r="B27" s="417" t="s">
        <v>425</v>
      </c>
      <c r="C27" s="418">
        <v>3350</v>
      </c>
    </row>
    <row r="28" spans="1:3" ht="18" customHeight="1">
      <c r="A28" s="71">
        <v>18</v>
      </c>
      <c r="B28" s="419" t="s">
        <v>353</v>
      </c>
      <c r="C28" s="420">
        <v>481900</v>
      </c>
    </row>
    <row r="29" spans="1:3" ht="32.25" customHeight="1">
      <c r="A29" s="71">
        <v>19</v>
      </c>
      <c r="B29" s="421" t="s">
        <v>635</v>
      </c>
      <c r="C29" s="418">
        <v>10711.6</v>
      </c>
    </row>
    <row r="30" spans="1:3" ht="16.5" customHeight="1">
      <c r="A30" s="71">
        <v>20</v>
      </c>
      <c r="B30" s="419" t="s">
        <v>426</v>
      </c>
      <c r="C30" s="420">
        <v>59841</v>
      </c>
    </row>
    <row r="31" spans="1:3" ht="9.75">
      <c r="A31" s="71">
        <v>21</v>
      </c>
      <c r="B31" s="422" t="s">
        <v>427</v>
      </c>
      <c r="C31" s="418">
        <v>5669.83</v>
      </c>
    </row>
    <row r="32" spans="1:3" ht="9.75">
      <c r="A32" s="71">
        <v>22</v>
      </c>
      <c r="B32" s="422" t="s">
        <v>354</v>
      </c>
      <c r="C32" s="418">
        <v>4695.08</v>
      </c>
    </row>
    <row r="33" spans="1:3" ht="9.75">
      <c r="A33" s="71">
        <v>23</v>
      </c>
      <c r="B33" s="422" t="s">
        <v>35</v>
      </c>
      <c r="C33" s="418">
        <v>40687</v>
      </c>
    </row>
    <row r="34" spans="1:3" ht="32.25" customHeight="1">
      <c r="A34" s="71">
        <v>24</v>
      </c>
      <c r="B34" s="417" t="s">
        <v>364</v>
      </c>
      <c r="C34" s="418">
        <v>13418.78</v>
      </c>
    </row>
    <row r="35" spans="1:3" ht="16.5" customHeight="1">
      <c r="A35" s="71">
        <v>25</v>
      </c>
      <c r="B35" s="417" t="s">
        <v>428</v>
      </c>
      <c r="C35" s="418">
        <v>11590</v>
      </c>
    </row>
    <row r="36" spans="1:3" ht="9.75">
      <c r="A36" s="71">
        <v>26</v>
      </c>
      <c r="B36" s="422" t="s">
        <v>429</v>
      </c>
      <c r="C36" s="418">
        <v>16775</v>
      </c>
    </row>
    <row r="37" spans="1:3" ht="9.75">
      <c r="A37" s="71">
        <v>27</v>
      </c>
      <c r="B37" s="422" t="s">
        <v>355</v>
      </c>
      <c r="C37" s="418">
        <v>20618</v>
      </c>
    </row>
    <row r="38" spans="1:3" ht="9.75">
      <c r="A38" s="71">
        <v>28</v>
      </c>
      <c r="B38" s="422" t="s">
        <v>36</v>
      </c>
      <c r="C38" s="418">
        <v>32553.99</v>
      </c>
    </row>
    <row r="39" spans="1:3" ht="9.75">
      <c r="A39" s="71">
        <v>29</v>
      </c>
      <c r="B39" s="422" t="s">
        <v>430</v>
      </c>
      <c r="C39" s="418">
        <v>4920</v>
      </c>
    </row>
    <row r="40" spans="1:3" ht="9.75">
      <c r="A40" s="71">
        <v>30</v>
      </c>
      <c r="B40" s="422" t="s">
        <v>37</v>
      </c>
      <c r="C40" s="418">
        <v>29999.7</v>
      </c>
    </row>
    <row r="41" spans="1:3" ht="9.75">
      <c r="A41" s="71">
        <v>31</v>
      </c>
      <c r="B41" s="422" t="s">
        <v>360</v>
      </c>
      <c r="C41" s="418">
        <v>7700</v>
      </c>
    </row>
    <row r="42" spans="1:3" ht="9.75">
      <c r="A42" s="71">
        <v>32</v>
      </c>
      <c r="B42" s="417" t="s">
        <v>365</v>
      </c>
      <c r="C42" s="418">
        <v>3950</v>
      </c>
    </row>
    <row r="43" spans="1:3" ht="19.5">
      <c r="A43" s="71">
        <v>33</v>
      </c>
      <c r="B43" s="417" t="s">
        <v>431</v>
      </c>
      <c r="C43" s="418">
        <v>21500</v>
      </c>
    </row>
    <row r="44" spans="1:3" ht="9.75">
      <c r="A44" s="71">
        <v>34</v>
      </c>
      <c r="B44" s="417" t="s">
        <v>366</v>
      </c>
      <c r="C44" s="418">
        <v>4000</v>
      </c>
    </row>
    <row r="45" spans="1:3" ht="9.75">
      <c r="A45" s="71">
        <v>35</v>
      </c>
      <c r="B45" s="417" t="s">
        <v>367</v>
      </c>
      <c r="C45" s="418">
        <v>2999</v>
      </c>
    </row>
    <row r="46" spans="1:3" ht="9.75">
      <c r="A46" s="71">
        <v>36</v>
      </c>
      <c r="B46" s="417" t="s">
        <v>432</v>
      </c>
      <c r="C46" s="418">
        <v>2969</v>
      </c>
    </row>
    <row r="47" spans="1:3" ht="9.75">
      <c r="A47" s="71">
        <v>37</v>
      </c>
      <c r="B47" s="417" t="s">
        <v>368</v>
      </c>
      <c r="C47" s="418">
        <v>319</v>
      </c>
    </row>
    <row r="48" spans="1:3" ht="9.75">
      <c r="A48" s="424">
        <v>38</v>
      </c>
      <c r="B48" s="425" t="s">
        <v>433</v>
      </c>
      <c r="C48" s="426">
        <v>2999</v>
      </c>
    </row>
    <row r="49" spans="1:3" ht="9.75">
      <c r="A49" s="424">
        <v>39</v>
      </c>
      <c r="B49" s="427" t="s">
        <v>369</v>
      </c>
      <c r="C49" s="428">
        <v>61573.8</v>
      </c>
    </row>
    <row r="50" spans="1:3" ht="9.75">
      <c r="A50" s="423">
        <v>40</v>
      </c>
      <c r="B50" s="417" t="s">
        <v>434</v>
      </c>
      <c r="C50" s="418">
        <v>1339</v>
      </c>
    </row>
    <row r="51" spans="1:3" ht="9.75">
      <c r="A51" s="423">
        <v>41</v>
      </c>
      <c r="B51" s="429" t="s">
        <v>435</v>
      </c>
      <c r="C51" s="418">
        <v>3915</v>
      </c>
    </row>
    <row r="52" spans="1:3" ht="9.75">
      <c r="A52" s="423">
        <v>42</v>
      </c>
      <c r="B52" s="429" t="s">
        <v>436</v>
      </c>
      <c r="C52" s="418">
        <v>2935</v>
      </c>
    </row>
    <row r="53" spans="1:3" ht="9.75">
      <c r="A53" s="423">
        <v>43</v>
      </c>
      <c r="B53" s="429" t="s">
        <v>437</v>
      </c>
      <c r="C53" s="418">
        <v>2935</v>
      </c>
    </row>
    <row r="54" spans="1:3" ht="9.75">
      <c r="A54" s="423">
        <v>44</v>
      </c>
      <c r="B54" s="429" t="s">
        <v>438</v>
      </c>
      <c r="C54" s="418">
        <v>2935</v>
      </c>
    </row>
    <row r="55" spans="1:3" ht="9.75">
      <c r="A55" s="423">
        <v>45</v>
      </c>
      <c r="B55" s="429" t="s">
        <v>439</v>
      </c>
      <c r="C55" s="418">
        <v>2935</v>
      </c>
    </row>
    <row r="56" spans="1:3" ht="9.75">
      <c r="A56" s="423">
        <v>46</v>
      </c>
      <c r="B56" s="429" t="s">
        <v>440</v>
      </c>
      <c r="C56" s="418">
        <v>2935</v>
      </c>
    </row>
    <row r="57" spans="1:3" ht="9.75">
      <c r="A57" s="423">
        <v>47</v>
      </c>
      <c r="B57" s="429" t="s">
        <v>441</v>
      </c>
      <c r="C57" s="418">
        <v>2935</v>
      </c>
    </row>
    <row r="58" spans="1:3" ht="9.75">
      <c r="A58" s="423">
        <v>48</v>
      </c>
      <c r="B58" s="429" t="s">
        <v>442</v>
      </c>
      <c r="C58" s="418">
        <v>2910</v>
      </c>
    </row>
    <row r="59" spans="1:3" ht="9.75">
      <c r="A59" s="423">
        <v>49</v>
      </c>
      <c r="B59" s="429" t="s">
        <v>443</v>
      </c>
      <c r="C59" s="418">
        <v>2910</v>
      </c>
    </row>
    <row r="60" spans="1:3" ht="9.75">
      <c r="A60" s="423">
        <v>50</v>
      </c>
      <c r="B60" s="429" t="s">
        <v>444</v>
      </c>
      <c r="C60" s="418">
        <v>2910</v>
      </c>
    </row>
    <row r="61" spans="1:3" ht="9.75">
      <c r="A61" s="423">
        <v>51</v>
      </c>
      <c r="B61" s="429" t="s">
        <v>445</v>
      </c>
      <c r="C61" s="418">
        <v>2910</v>
      </c>
    </row>
    <row r="62" spans="1:3" ht="9.75">
      <c r="A62" s="423">
        <v>52</v>
      </c>
      <c r="B62" s="429" t="s">
        <v>446</v>
      </c>
      <c r="C62" s="418">
        <v>2910</v>
      </c>
    </row>
    <row r="63" spans="1:3" ht="9.75">
      <c r="A63" s="423">
        <v>53</v>
      </c>
      <c r="B63" s="429" t="s">
        <v>447</v>
      </c>
      <c r="C63" s="418">
        <v>2220</v>
      </c>
    </row>
    <row r="64" spans="1:3" ht="9.75">
      <c r="A64" s="423">
        <v>54</v>
      </c>
      <c r="B64" s="429" t="s">
        <v>448</v>
      </c>
      <c r="C64" s="418">
        <v>1545</v>
      </c>
    </row>
    <row r="65" spans="1:3" ht="9.75">
      <c r="A65" s="423">
        <v>55</v>
      </c>
      <c r="B65" s="429" t="s">
        <v>449</v>
      </c>
      <c r="C65" s="418">
        <v>1845</v>
      </c>
    </row>
    <row r="66" spans="1:3" ht="9.75">
      <c r="A66" s="423">
        <v>56</v>
      </c>
      <c r="B66" s="429" t="s">
        <v>384</v>
      </c>
      <c r="C66" s="418">
        <v>1495</v>
      </c>
    </row>
    <row r="67" spans="1:6" ht="9.75">
      <c r="A67" s="423">
        <v>57</v>
      </c>
      <c r="B67" s="429" t="s">
        <v>636</v>
      </c>
      <c r="C67" s="418">
        <v>780</v>
      </c>
      <c r="F67" s="430"/>
    </row>
    <row r="68" spans="1:3" ht="9.75">
      <c r="A68" s="423">
        <v>58</v>
      </c>
      <c r="B68" s="429" t="s">
        <v>637</v>
      </c>
      <c r="C68" s="418">
        <v>2199</v>
      </c>
    </row>
    <row r="69" spans="1:3" ht="9.75">
      <c r="A69" s="423">
        <v>59</v>
      </c>
      <c r="B69" s="429" t="s">
        <v>638</v>
      </c>
      <c r="C69" s="418">
        <v>850</v>
      </c>
    </row>
    <row r="70" spans="1:3" ht="9.75">
      <c r="A70" s="423">
        <v>60</v>
      </c>
      <c r="B70" s="429" t="s">
        <v>742</v>
      </c>
      <c r="C70" s="418">
        <v>4292.7</v>
      </c>
    </row>
    <row r="71" spans="1:3" ht="9.75">
      <c r="A71" s="423">
        <v>61</v>
      </c>
      <c r="B71" s="431" t="s">
        <v>743</v>
      </c>
      <c r="C71" s="432">
        <v>5400</v>
      </c>
    </row>
    <row r="72" spans="1:3" ht="9.75">
      <c r="A72" s="423">
        <v>62</v>
      </c>
      <c r="B72" s="431" t="s">
        <v>744</v>
      </c>
      <c r="C72" s="432">
        <v>9999</v>
      </c>
    </row>
    <row r="73" spans="1:3" ht="19.5">
      <c r="A73" s="423">
        <v>63</v>
      </c>
      <c r="B73" s="431" t="s">
        <v>745</v>
      </c>
      <c r="C73" s="432">
        <v>1699</v>
      </c>
    </row>
    <row r="74" spans="1:3" ht="19.5">
      <c r="A74" s="423">
        <v>64</v>
      </c>
      <c r="B74" s="431" t="s">
        <v>746</v>
      </c>
      <c r="C74" s="432">
        <v>1360.55</v>
      </c>
    </row>
    <row r="75" spans="1:3" ht="9.75">
      <c r="A75" s="423">
        <v>65</v>
      </c>
      <c r="B75" s="431" t="s">
        <v>747</v>
      </c>
      <c r="C75" s="432">
        <v>8425.5</v>
      </c>
    </row>
    <row r="76" spans="1:3" ht="14.25" customHeight="1">
      <c r="A76" s="423">
        <v>66</v>
      </c>
      <c r="B76" s="431" t="s">
        <v>747</v>
      </c>
      <c r="C76" s="432">
        <v>8425.5</v>
      </c>
    </row>
    <row r="77" spans="1:3" ht="14.25" customHeight="1">
      <c r="A77" s="423">
        <v>67</v>
      </c>
      <c r="B77" s="431" t="s">
        <v>950</v>
      </c>
      <c r="C77" s="432">
        <v>2200</v>
      </c>
    </row>
    <row r="78" spans="1:3" ht="14.25" customHeight="1">
      <c r="A78" s="423">
        <v>68</v>
      </c>
      <c r="B78" s="431" t="s">
        <v>987</v>
      </c>
      <c r="C78" s="432">
        <v>845.85</v>
      </c>
    </row>
    <row r="79" spans="1:4" ht="9.75">
      <c r="A79" s="423"/>
      <c r="B79" s="433" t="s">
        <v>385</v>
      </c>
      <c r="C79" s="434">
        <f>SUM(C11:C78)</f>
        <v>1079726.66</v>
      </c>
      <c r="D79" s="435">
        <f>C79-C80</f>
        <v>603314.8</v>
      </c>
    </row>
    <row r="80" spans="1:4" ht="9.75">
      <c r="A80" s="436"/>
      <c r="B80" s="437"/>
      <c r="C80" s="438">
        <f>SUM(C11:C27,C29,C31:C48,C50:C78)</f>
        <v>476411.8599999999</v>
      </c>
      <c r="D80" s="7" t="s">
        <v>1443</v>
      </c>
    </row>
    <row r="81" ht="10.5" thickBot="1"/>
    <row r="82" spans="1:3" s="430" customFormat="1" ht="10.5" thickBot="1">
      <c r="A82" s="726" t="s">
        <v>453</v>
      </c>
      <c r="B82" s="727"/>
      <c r="C82" s="728"/>
    </row>
    <row r="83" spans="1:3" ht="19.5">
      <c r="A83" s="439" t="s">
        <v>106</v>
      </c>
      <c r="B83" s="439" t="s">
        <v>110</v>
      </c>
      <c r="C83" s="440" t="s">
        <v>111</v>
      </c>
    </row>
    <row r="84" spans="1:4" ht="15" customHeight="1">
      <c r="A84" s="71">
        <v>1</v>
      </c>
      <c r="B84" s="71" t="s">
        <v>454</v>
      </c>
      <c r="C84" s="441">
        <v>1615</v>
      </c>
      <c r="D84" s="7" t="s">
        <v>1443</v>
      </c>
    </row>
    <row r="85" ht="21" customHeight="1" thickBot="1"/>
    <row r="86" spans="1:4" ht="10.5" thickBot="1">
      <c r="A86" s="726" t="s">
        <v>47</v>
      </c>
      <c r="B86" s="727"/>
      <c r="C86" s="728"/>
      <c r="D86" s="442"/>
    </row>
    <row r="87" spans="1:4" ht="32.25" customHeight="1">
      <c r="A87" s="439" t="s">
        <v>21</v>
      </c>
      <c r="B87" s="439"/>
      <c r="C87" s="440"/>
      <c r="D87" s="94"/>
    </row>
    <row r="88" spans="1:4" ht="9.75">
      <c r="A88" s="439" t="s">
        <v>50</v>
      </c>
      <c r="B88" s="439" t="s">
        <v>22</v>
      </c>
      <c r="C88" s="440" t="s">
        <v>23</v>
      </c>
      <c r="D88" s="443"/>
    </row>
    <row r="89" spans="1:3" ht="17.25" customHeight="1">
      <c r="A89" s="13">
        <v>1</v>
      </c>
      <c r="B89" s="13" t="s">
        <v>39</v>
      </c>
      <c r="C89" s="68">
        <v>10000</v>
      </c>
    </row>
    <row r="90" spans="1:3" ht="17.25" customHeight="1">
      <c r="A90" s="13">
        <v>2</v>
      </c>
      <c r="B90" s="13" t="s">
        <v>39</v>
      </c>
      <c r="C90" s="68">
        <v>5000</v>
      </c>
    </row>
    <row r="91" spans="1:3" ht="17.25" customHeight="1">
      <c r="A91" s="13">
        <v>3</v>
      </c>
      <c r="B91" s="13" t="s">
        <v>40</v>
      </c>
      <c r="C91" s="68">
        <v>2500</v>
      </c>
    </row>
    <row r="92" spans="1:3" ht="17.25" customHeight="1">
      <c r="A92" s="13">
        <v>4</v>
      </c>
      <c r="B92" s="13" t="s">
        <v>41</v>
      </c>
      <c r="C92" s="68">
        <v>5000</v>
      </c>
    </row>
    <row r="93" spans="1:3" ht="17.25" customHeight="1">
      <c r="A93" s="13">
        <v>5</v>
      </c>
      <c r="B93" s="13" t="s">
        <v>42</v>
      </c>
      <c r="C93" s="68">
        <v>8000</v>
      </c>
    </row>
    <row r="94" spans="1:3" ht="17.25" customHeight="1">
      <c r="A94" s="13">
        <v>6</v>
      </c>
      <c r="B94" s="13" t="s">
        <v>500</v>
      </c>
      <c r="C94" s="68">
        <v>2650</v>
      </c>
    </row>
    <row r="95" spans="1:4" ht="13.5" customHeight="1">
      <c r="A95" s="13"/>
      <c r="B95" s="13" t="s">
        <v>51</v>
      </c>
      <c r="C95" s="441">
        <f>SUM(C89:C94)</f>
        <v>33150</v>
      </c>
      <c r="D95" s="7" t="s">
        <v>1443</v>
      </c>
    </row>
    <row r="96" ht="10.5" thickBot="1"/>
    <row r="97" spans="1:3" ht="10.5" thickBot="1">
      <c r="A97" s="726" t="s">
        <v>378</v>
      </c>
      <c r="B97" s="727"/>
      <c r="C97" s="728"/>
    </row>
    <row r="98" spans="1:3" ht="9.75">
      <c r="A98" s="444" t="s">
        <v>498</v>
      </c>
      <c r="B98" s="444"/>
      <c r="C98" s="445"/>
    </row>
    <row r="99" spans="1:3" ht="19.5">
      <c r="A99" s="410" t="s">
        <v>106</v>
      </c>
      <c r="B99" s="410" t="s">
        <v>110</v>
      </c>
      <c r="C99" s="411" t="s">
        <v>111</v>
      </c>
    </row>
    <row r="100" spans="1:3" ht="9.75">
      <c r="A100" s="71">
        <v>1</v>
      </c>
      <c r="B100" s="71" t="s">
        <v>499</v>
      </c>
      <c r="C100" s="412">
        <v>2500</v>
      </c>
    </row>
    <row r="101" spans="1:3" ht="9.75">
      <c r="A101" s="71">
        <v>2</v>
      </c>
      <c r="B101" s="71" t="s">
        <v>799</v>
      </c>
      <c r="C101" s="412">
        <v>1308.53</v>
      </c>
    </row>
    <row r="102" spans="1:3" ht="9.75">
      <c r="A102" s="71">
        <v>3</v>
      </c>
      <c r="B102" s="71" t="s">
        <v>800</v>
      </c>
      <c r="C102" s="412">
        <v>949</v>
      </c>
    </row>
    <row r="103" spans="1:3" ht="9.75">
      <c r="A103" s="71">
        <v>4</v>
      </c>
      <c r="B103" s="71" t="s">
        <v>1015</v>
      </c>
      <c r="C103" s="412">
        <v>2099</v>
      </c>
    </row>
    <row r="104" spans="1:4" ht="18" customHeight="1">
      <c r="A104" s="71"/>
      <c r="B104" s="71" t="s">
        <v>51</v>
      </c>
      <c r="C104" s="441">
        <f>SUM(C100:C103)</f>
        <v>6856.53</v>
      </c>
      <c r="D104" s="7" t="s">
        <v>1443</v>
      </c>
    </row>
    <row r="105" spans="1:3" ht="10.5" thickBot="1">
      <c r="A105" s="129"/>
      <c r="B105" s="129"/>
      <c r="C105" s="446"/>
    </row>
    <row r="106" spans="1:3" ht="10.5" thickBot="1">
      <c r="A106" s="726" t="s">
        <v>968</v>
      </c>
      <c r="B106" s="727"/>
      <c r="C106" s="728"/>
    </row>
    <row r="107" spans="1:3" ht="19.5">
      <c r="A107" s="410" t="s">
        <v>106</v>
      </c>
      <c r="B107" s="410" t="s">
        <v>110</v>
      </c>
      <c r="C107" s="411" t="s">
        <v>111</v>
      </c>
    </row>
    <row r="108" spans="1:4" ht="9.75">
      <c r="A108" s="423">
        <v>1</v>
      </c>
      <c r="B108" s="420" t="s">
        <v>666</v>
      </c>
      <c r="C108" s="420">
        <v>1420</v>
      </c>
      <c r="D108" s="442"/>
    </row>
    <row r="109" spans="1:3" ht="9.75">
      <c r="A109" s="423">
        <v>2</v>
      </c>
      <c r="B109" s="420" t="s">
        <v>667</v>
      </c>
      <c r="C109" s="420">
        <v>11622.27</v>
      </c>
    </row>
    <row r="110" spans="1:3" ht="9.75">
      <c r="A110" s="423">
        <v>3</v>
      </c>
      <c r="B110" s="420" t="s">
        <v>668</v>
      </c>
      <c r="C110" s="420">
        <v>5600</v>
      </c>
    </row>
    <row r="111" spans="1:3" ht="9.75">
      <c r="A111" s="423">
        <v>4</v>
      </c>
      <c r="B111" s="420" t="s">
        <v>669</v>
      </c>
      <c r="C111" s="420">
        <v>3900</v>
      </c>
    </row>
    <row r="112" spans="1:3" ht="9.75">
      <c r="A112" s="423">
        <v>5</v>
      </c>
      <c r="B112" s="420" t="s">
        <v>670</v>
      </c>
      <c r="C112" s="420">
        <v>3000</v>
      </c>
    </row>
    <row r="113" spans="1:3" ht="9.75">
      <c r="A113" s="423">
        <v>6</v>
      </c>
      <c r="B113" s="420" t="s">
        <v>671</v>
      </c>
      <c r="C113" s="420">
        <v>2400</v>
      </c>
    </row>
    <row r="114" spans="1:3" ht="9.75">
      <c r="A114" s="423">
        <v>7</v>
      </c>
      <c r="B114" s="420" t="s">
        <v>672</v>
      </c>
      <c r="C114" s="420">
        <v>3218.91</v>
      </c>
    </row>
    <row r="115" spans="1:3" ht="9.75">
      <c r="A115" s="423">
        <v>8</v>
      </c>
      <c r="B115" s="420" t="s">
        <v>673</v>
      </c>
      <c r="C115" s="420">
        <v>3114.36</v>
      </c>
    </row>
    <row r="116" spans="1:4" ht="9.75">
      <c r="A116" s="423">
        <v>9</v>
      </c>
      <c r="B116" s="420" t="s">
        <v>757</v>
      </c>
      <c r="C116" s="420">
        <v>850</v>
      </c>
      <c r="D116" s="442"/>
    </row>
    <row r="117" spans="1:4" ht="9.75">
      <c r="A117" s="423">
        <v>10</v>
      </c>
      <c r="B117" s="423" t="s">
        <v>969</v>
      </c>
      <c r="C117" s="420">
        <v>1449</v>
      </c>
      <c r="D117" s="442"/>
    </row>
    <row r="118" spans="1:4" ht="9.75">
      <c r="A118" s="423">
        <v>11</v>
      </c>
      <c r="B118" s="423" t="s">
        <v>970</v>
      </c>
      <c r="C118" s="420">
        <v>599</v>
      </c>
      <c r="D118" s="442"/>
    </row>
    <row r="119" spans="1:3" ht="9.75">
      <c r="A119" s="423">
        <v>12</v>
      </c>
      <c r="B119" s="423" t="s">
        <v>971</v>
      </c>
      <c r="C119" s="420">
        <v>1950</v>
      </c>
    </row>
    <row r="120" spans="1:3" ht="9.75">
      <c r="A120" s="423">
        <v>13</v>
      </c>
      <c r="B120" s="423" t="s">
        <v>972</v>
      </c>
      <c r="C120" s="420">
        <v>4077.45</v>
      </c>
    </row>
    <row r="121" spans="1:3" ht="9.75">
      <c r="A121" s="423">
        <v>14</v>
      </c>
      <c r="B121" s="423" t="s">
        <v>973</v>
      </c>
      <c r="C121" s="420">
        <v>5215.2</v>
      </c>
    </row>
    <row r="122" spans="1:4" ht="9.75">
      <c r="A122" s="423">
        <v>15</v>
      </c>
      <c r="B122" s="423" t="s">
        <v>974</v>
      </c>
      <c r="C122" s="420">
        <v>1490.76</v>
      </c>
      <c r="D122" s="442"/>
    </row>
    <row r="123" spans="1:4" ht="9.75">
      <c r="A123" s="423"/>
      <c r="B123" s="423"/>
      <c r="C123" s="441">
        <f>SUM(C108:C122)</f>
        <v>49906.95</v>
      </c>
      <c r="D123" s="7" t="s">
        <v>1443</v>
      </c>
    </row>
    <row r="124" spans="1:3" ht="10.5" thickBot="1">
      <c r="A124" s="436"/>
      <c r="B124" s="436"/>
      <c r="C124" s="447"/>
    </row>
    <row r="125" spans="1:3" ht="10.5" thickBot="1">
      <c r="A125" s="726" t="s">
        <v>597</v>
      </c>
      <c r="B125" s="727"/>
      <c r="C125" s="728"/>
    </row>
    <row r="126" spans="1:3" ht="19.5">
      <c r="A126" s="448" t="s">
        <v>106</v>
      </c>
      <c r="B126" s="410" t="s">
        <v>110</v>
      </c>
      <c r="C126" s="449" t="s">
        <v>111</v>
      </c>
    </row>
    <row r="127" spans="1:3" ht="9.75">
      <c r="A127" s="450">
        <v>1</v>
      </c>
      <c r="B127" s="415" t="s">
        <v>507</v>
      </c>
      <c r="C127" s="524">
        <v>45202.5</v>
      </c>
    </row>
    <row r="128" spans="1:3" ht="19.5">
      <c r="A128" s="448">
        <v>2</v>
      </c>
      <c r="B128" s="452" t="s">
        <v>509</v>
      </c>
      <c r="C128" s="451">
        <v>359775</v>
      </c>
    </row>
    <row r="129" spans="1:3" ht="9.75">
      <c r="A129" s="453">
        <v>3</v>
      </c>
      <c r="B129" s="454" t="s">
        <v>861</v>
      </c>
      <c r="C129" s="455">
        <v>64879.84</v>
      </c>
    </row>
    <row r="130" spans="1:3" ht="19.5">
      <c r="A130" s="453">
        <v>4</v>
      </c>
      <c r="B130" s="454" t="s">
        <v>1002</v>
      </c>
      <c r="C130" s="455">
        <v>430500</v>
      </c>
    </row>
    <row r="131" spans="1:3" ht="9.75">
      <c r="A131" s="453">
        <v>5</v>
      </c>
      <c r="B131" s="454" t="s">
        <v>578</v>
      </c>
      <c r="C131" s="456">
        <v>8360.31</v>
      </c>
    </row>
    <row r="132" spans="1:3" ht="9.75">
      <c r="A132" s="453">
        <v>6</v>
      </c>
      <c r="B132" s="454" t="s">
        <v>507</v>
      </c>
      <c r="C132" s="456">
        <v>10000</v>
      </c>
    </row>
    <row r="133" spans="1:3" ht="9.75">
      <c r="A133" s="453">
        <v>7</v>
      </c>
      <c r="B133" s="454" t="s">
        <v>507</v>
      </c>
      <c r="C133" s="456">
        <v>14700</v>
      </c>
    </row>
    <row r="134" spans="1:3" ht="9.75">
      <c r="A134" s="453">
        <v>8</v>
      </c>
      <c r="B134" s="454" t="s">
        <v>1003</v>
      </c>
      <c r="C134" s="456">
        <v>17064</v>
      </c>
    </row>
    <row r="135" spans="1:3" ht="9.75">
      <c r="A135" s="453">
        <v>9</v>
      </c>
      <c r="B135" s="454" t="s">
        <v>1003</v>
      </c>
      <c r="C135" s="456">
        <v>687</v>
      </c>
    </row>
    <row r="136" spans="1:3" ht="9.75">
      <c r="A136" s="453">
        <v>10</v>
      </c>
      <c r="B136" s="454" t="s">
        <v>1004</v>
      </c>
      <c r="C136" s="456">
        <v>3075</v>
      </c>
    </row>
    <row r="137" spans="1:3" ht="9.75">
      <c r="A137" s="453">
        <v>11</v>
      </c>
      <c r="B137" s="454" t="s">
        <v>1005</v>
      </c>
      <c r="C137" s="456">
        <v>5707.2</v>
      </c>
    </row>
    <row r="138" spans="1:3" ht="9.75">
      <c r="A138" s="453">
        <v>12</v>
      </c>
      <c r="B138" s="454" t="s">
        <v>1005</v>
      </c>
      <c r="C138" s="456">
        <v>2029.5</v>
      </c>
    </row>
    <row r="139" spans="1:3" ht="9.75">
      <c r="A139" s="453">
        <v>13</v>
      </c>
      <c r="B139" s="454" t="s">
        <v>1006</v>
      </c>
      <c r="C139" s="456">
        <v>1049</v>
      </c>
    </row>
    <row r="140" spans="1:3" ht="9.75">
      <c r="A140" s="453">
        <v>14</v>
      </c>
      <c r="B140" s="457" t="s">
        <v>578</v>
      </c>
      <c r="C140" s="458">
        <v>8364</v>
      </c>
    </row>
    <row r="141" spans="1:3" ht="9.75">
      <c r="A141" s="453">
        <v>15</v>
      </c>
      <c r="B141" s="423" t="s">
        <v>1007</v>
      </c>
      <c r="C141" s="455">
        <v>76200</v>
      </c>
    </row>
    <row r="142" spans="1:4" ht="10.5" thickBot="1">
      <c r="A142" s="459"/>
      <c r="B142" s="460" t="s">
        <v>0</v>
      </c>
      <c r="C142" s="434">
        <f>SUM(C127:C141)</f>
        <v>1047593.35</v>
      </c>
      <c r="D142" s="435">
        <f>C142-C143</f>
        <v>931354.84</v>
      </c>
    </row>
    <row r="143" spans="3:4" ht="9.75">
      <c r="C143" s="438">
        <f>SUM(C131:C140)+C127</f>
        <v>116238.51</v>
      </c>
      <c r="D143" s="7" t="s">
        <v>1443</v>
      </c>
    </row>
    <row r="144" ht="10.5" thickBot="1"/>
    <row r="145" spans="1:3" s="1" customFormat="1" ht="15" customHeight="1" thickBot="1">
      <c r="A145" s="726" t="s">
        <v>842</v>
      </c>
      <c r="B145" s="727"/>
      <c r="C145" s="728"/>
    </row>
    <row r="146" spans="1:3" s="1" customFormat="1" ht="48.75" customHeight="1">
      <c r="A146" s="410" t="s">
        <v>106</v>
      </c>
      <c r="B146" s="410" t="s">
        <v>110</v>
      </c>
      <c r="C146" s="411" t="s">
        <v>111</v>
      </c>
    </row>
    <row r="147" spans="1:3" s="1" customFormat="1" ht="9.75">
      <c r="A147" s="71">
        <v>1</v>
      </c>
      <c r="B147" s="461" t="s">
        <v>843</v>
      </c>
      <c r="C147" s="412">
        <v>10200</v>
      </c>
    </row>
    <row r="148" spans="1:3" s="1" customFormat="1" ht="9.75">
      <c r="A148" s="71">
        <v>2</v>
      </c>
      <c r="B148" s="461" t="s">
        <v>844</v>
      </c>
      <c r="C148" s="412">
        <v>13800</v>
      </c>
    </row>
    <row r="149" spans="1:3" s="1" customFormat="1" ht="9.75">
      <c r="A149" s="462">
        <v>3</v>
      </c>
      <c r="B149" s="461" t="s">
        <v>845</v>
      </c>
      <c r="C149" s="412">
        <v>8200</v>
      </c>
    </row>
    <row r="150" spans="1:4" s="1" customFormat="1" ht="9.75">
      <c r="A150" s="71"/>
      <c r="B150" s="461" t="s">
        <v>0</v>
      </c>
      <c r="C150" s="441">
        <f>SUM(C147:C149)</f>
        <v>32200</v>
      </c>
      <c r="D150" s="7" t="s">
        <v>1443</v>
      </c>
    </row>
    <row r="151" ht="9.75">
      <c r="C151" s="463"/>
    </row>
    <row r="153" spans="3:4" ht="9.75">
      <c r="C153" s="463">
        <f>C142+C95+C84+C6+C150+C104+C123+C79</f>
        <v>2721176.44</v>
      </c>
      <c r="D153" s="7" t="s">
        <v>1445</v>
      </c>
    </row>
    <row r="154" spans="3:4" ht="9.75">
      <c r="C154" s="463">
        <f>C153-C155</f>
        <v>1959595.09</v>
      </c>
      <c r="D154" s="7" t="s">
        <v>1446</v>
      </c>
    </row>
    <row r="155" spans="3:4" ht="9.75">
      <c r="C155" s="463">
        <f>C8+C80+C84+C95+C104+C123+C143+C150</f>
        <v>761581.3499999999</v>
      </c>
      <c r="D155" s="7" t="s">
        <v>1443</v>
      </c>
    </row>
  </sheetData>
  <sheetProtection/>
  <mergeCells count="9">
    <mergeCell ref="A106:C106"/>
    <mergeCell ref="A125:C125"/>
    <mergeCell ref="A145:C145"/>
    <mergeCell ref="A1:C1"/>
    <mergeCell ref="A2:C2"/>
    <mergeCell ref="A9:C9"/>
    <mergeCell ref="A82:C82"/>
    <mergeCell ref="A86:C86"/>
    <mergeCell ref="A97:C9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23"/>
  <sheetViews>
    <sheetView zoomScalePageLayoutView="0" workbookViewId="0" topLeftCell="A7">
      <selection activeCell="C20" sqref="C20"/>
    </sheetView>
  </sheetViews>
  <sheetFormatPr defaultColWidth="9.140625" defaultRowHeight="12.75"/>
  <cols>
    <col min="1" max="1" width="9.140625" style="413" customWidth="1"/>
    <col min="2" max="2" width="59.7109375" style="413" customWidth="1"/>
    <col min="3" max="3" width="26.00390625" style="414" customWidth="1"/>
    <col min="4" max="16384" width="9.140625" style="7" customWidth="1"/>
  </cols>
  <sheetData>
    <row r="1" spans="1:3" ht="22.5" customHeight="1" thickBot="1">
      <c r="A1" s="583" t="s">
        <v>109</v>
      </c>
      <c r="B1" s="584"/>
      <c r="C1" s="585"/>
    </row>
    <row r="2" spans="1:3" ht="10.5" thickBot="1">
      <c r="A2" s="726" t="s">
        <v>362</v>
      </c>
      <c r="B2" s="727"/>
      <c r="C2" s="728"/>
    </row>
    <row r="3" spans="1:3" ht="48.75" customHeight="1">
      <c r="A3" s="410" t="s">
        <v>106</v>
      </c>
      <c r="B3" s="410" t="s">
        <v>110</v>
      </c>
      <c r="C3" s="411" t="s">
        <v>111</v>
      </c>
    </row>
    <row r="4" spans="1:3" ht="9.75">
      <c r="A4" s="71">
        <v>1</v>
      </c>
      <c r="B4" s="71" t="s">
        <v>112</v>
      </c>
      <c r="C4" s="412">
        <v>424925.45</v>
      </c>
    </row>
    <row r="5" spans="1:3" ht="21.75" customHeight="1">
      <c r="A5" s="71"/>
      <c r="B5" s="433" t="s">
        <v>385</v>
      </c>
      <c r="C5" s="411">
        <f>SUM(C4:C4)</f>
        <v>424925.45</v>
      </c>
    </row>
    <row r="6" ht="10.5" thickBot="1"/>
    <row r="7" spans="1:3" ht="10.5" thickBot="1">
      <c r="A7" s="726" t="s">
        <v>352</v>
      </c>
      <c r="B7" s="727"/>
      <c r="C7" s="728"/>
    </row>
    <row r="8" spans="1:3" ht="19.5">
      <c r="A8" s="410" t="s">
        <v>106</v>
      </c>
      <c r="B8" s="410" t="s">
        <v>110</v>
      </c>
      <c r="C8" s="411" t="s">
        <v>111</v>
      </c>
    </row>
    <row r="9" spans="1:3" ht="18" customHeight="1">
      <c r="A9" s="71">
        <v>1</v>
      </c>
      <c r="B9" s="419" t="s">
        <v>353</v>
      </c>
      <c r="C9" s="420">
        <v>481900</v>
      </c>
    </row>
    <row r="10" spans="1:3" ht="16.5" customHeight="1">
      <c r="A10" s="71">
        <v>2</v>
      </c>
      <c r="B10" s="419" t="s">
        <v>426</v>
      </c>
      <c r="C10" s="420">
        <v>59841</v>
      </c>
    </row>
    <row r="11" spans="1:3" ht="9.75">
      <c r="A11" s="424">
        <v>3</v>
      </c>
      <c r="B11" s="427" t="s">
        <v>369</v>
      </c>
      <c r="C11" s="428">
        <v>61573.8</v>
      </c>
    </row>
    <row r="12" spans="1:3" ht="9.75">
      <c r="A12" s="423"/>
      <c r="B12" s="433" t="s">
        <v>385</v>
      </c>
      <c r="C12" s="411">
        <f>SUM(C9:C11)</f>
        <v>603314.8</v>
      </c>
    </row>
    <row r="14" spans="1:3" ht="10.5" thickBot="1">
      <c r="A14" s="436"/>
      <c r="B14" s="436"/>
      <c r="C14" s="447"/>
    </row>
    <row r="15" spans="1:3" ht="10.5" thickBot="1">
      <c r="A15" s="726" t="s">
        <v>597</v>
      </c>
      <c r="B15" s="727"/>
      <c r="C15" s="728"/>
    </row>
    <row r="16" spans="1:3" ht="19.5">
      <c r="A16" s="448" t="s">
        <v>106</v>
      </c>
      <c r="B16" s="410" t="s">
        <v>110</v>
      </c>
      <c r="C16" s="449" t="s">
        <v>111</v>
      </c>
    </row>
    <row r="17" spans="1:3" ht="19.5">
      <c r="A17" s="448">
        <v>1</v>
      </c>
      <c r="B17" s="452" t="s">
        <v>509</v>
      </c>
      <c r="C17" s="451">
        <v>359775</v>
      </c>
    </row>
    <row r="18" spans="1:3" ht="9.75">
      <c r="A18" s="453">
        <v>2</v>
      </c>
      <c r="B18" s="454" t="s">
        <v>861</v>
      </c>
      <c r="C18" s="455">
        <v>64879.84</v>
      </c>
    </row>
    <row r="19" spans="1:3" ht="19.5">
      <c r="A19" s="453">
        <v>3</v>
      </c>
      <c r="B19" s="454" t="s">
        <v>1002</v>
      </c>
      <c r="C19" s="455">
        <v>430500</v>
      </c>
    </row>
    <row r="20" spans="1:3" ht="9.75">
      <c r="A20" s="453">
        <v>4</v>
      </c>
      <c r="B20" s="423" t="s">
        <v>1007</v>
      </c>
      <c r="C20" s="455">
        <v>76200</v>
      </c>
    </row>
    <row r="21" spans="1:3" ht="10.5" thickBot="1">
      <c r="A21" s="459"/>
      <c r="B21" s="433" t="s">
        <v>385</v>
      </c>
      <c r="C21" s="411">
        <f>SUM(C17:C20)</f>
        <v>931354.84</v>
      </c>
    </row>
    <row r="23" ht="9.75">
      <c r="C23" s="463">
        <f>C5+C12+C21</f>
        <v>1959595.0899999999</v>
      </c>
    </row>
  </sheetData>
  <sheetProtection/>
  <mergeCells count="4">
    <mergeCell ref="A15:C15"/>
    <mergeCell ref="A2:C2"/>
    <mergeCell ref="A1:C1"/>
    <mergeCell ref="A7:C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3:AL44"/>
  <sheetViews>
    <sheetView zoomScalePageLayoutView="0" workbookViewId="0" topLeftCell="E39">
      <selection activeCell="AL37" sqref="AL37:AL38"/>
    </sheetView>
  </sheetViews>
  <sheetFormatPr defaultColWidth="9.140625" defaultRowHeight="12.75"/>
  <cols>
    <col min="1" max="1" width="4.8515625" style="464" customWidth="1"/>
    <col min="2" max="2" width="35.7109375" style="464" customWidth="1"/>
    <col min="3" max="3" width="21.421875" style="464" customWidth="1"/>
    <col min="4" max="4" width="12.8515625" style="464" bestFit="1" customWidth="1"/>
    <col min="5" max="5" width="11.57421875" style="464" bestFit="1" customWidth="1"/>
    <col min="6" max="6" width="19.00390625" style="464" hidden="1" customWidth="1"/>
    <col min="7" max="7" width="20.140625" style="464" hidden="1" customWidth="1"/>
    <col min="8" max="8" width="11.8515625" style="464" hidden="1" customWidth="1"/>
    <col min="9" max="9" width="10.8515625" style="464" hidden="1" customWidth="1"/>
    <col min="10" max="10" width="12.140625" style="464" bestFit="1" customWidth="1"/>
    <col min="11" max="11" width="8.8515625" style="464" bestFit="1" customWidth="1"/>
    <col min="12" max="12" width="8.7109375" style="464" customWidth="1"/>
    <col min="13" max="13" width="18.8515625" style="464" customWidth="1"/>
    <col min="14" max="14" width="8.7109375" style="464" customWidth="1"/>
    <col min="15" max="15" width="19.57421875" style="464" customWidth="1"/>
    <col min="16" max="27" width="19.57421875" style="464" hidden="1" customWidth="1"/>
    <col min="28" max="28" width="19.57421875" style="464" customWidth="1"/>
    <col min="29" max="29" width="19.57421875" style="464" hidden="1" customWidth="1"/>
    <col min="30" max="30" width="19.57421875" style="542" customWidth="1"/>
    <col min="31" max="31" width="10.00390625" style="464" hidden="1" customWidth="1"/>
    <col min="32" max="32" width="8.8515625" style="464" hidden="1" customWidth="1"/>
    <col min="33" max="36" width="11.7109375" style="464" hidden="1" customWidth="1"/>
    <col min="37" max="37" width="11.00390625" style="464" bestFit="1" customWidth="1"/>
    <col min="38" max="38" width="23.57421875" style="542" customWidth="1"/>
    <col min="39" max="16384" width="8.7109375" style="464" customWidth="1"/>
  </cols>
  <sheetData>
    <row r="1" ht="10.5"/>
    <row r="2" ht="10.5"/>
    <row r="3" spans="1:38" s="542" customFormat="1" ht="10.5">
      <c r="A3" s="753" t="s">
        <v>106</v>
      </c>
      <c r="B3" s="735" t="s">
        <v>1093</v>
      </c>
      <c r="C3" s="735"/>
      <c r="D3" s="735"/>
      <c r="E3" s="735"/>
      <c r="F3" s="735" t="s">
        <v>1094</v>
      </c>
      <c r="G3" s="735"/>
      <c r="H3" s="735"/>
      <c r="I3" s="735"/>
      <c r="J3" s="740" t="s">
        <v>1095</v>
      </c>
      <c r="K3" s="740" t="s">
        <v>1096</v>
      </c>
      <c r="L3" s="740" t="s">
        <v>1097</v>
      </c>
      <c r="M3" s="740" t="s">
        <v>1098</v>
      </c>
      <c r="N3" s="740" t="s">
        <v>1099</v>
      </c>
      <c r="O3" s="740" t="s">
        <v>1100</v>
      </c>
      <c r="P3" s="740" t="s">
        <v>1101</v>
      </c>
      <c r="Q3" s="740" t="s">
        <v>1102</v>
      </c>
      <c r="R3" s="740" t="s">
        <v>1103</v>
      </c>
      <c r="S3" s="740" t="s">
        <v>1104</v>
      </c>
      <c r="T3" s="746" t="s">
        <v>1105</v>
      </c>
      <c r="U3" s="749" t="s">
        <v>1106</v>
      </c>
      <c r="V3" s="749" t="s">
        <v>1107</v>
      </c>
      <c r="W3" s="740" t="s">
        <v>1108</v>
      </c>
      <c r="X3" s="737" t="s">
        <v>1109</v>
      </c>
      <c r="Y3" s="737" t="s">
        <v>1110</v>
      </c>
      <c r="Z3" s="740" t="s">
        <v>1111</v>
      </c>
      <c r="AA3" s="729" t="s">
        <v>1112</v>
      </c>
      <c r="AB3" s="729" t="s">
        <v>1113</v>
      </c>
      <c r="AC3" s="743" t="s">
        <v>1114</v>
      </c>
      <c r="AD3" s="744" t="s">
        <v>1115</v>
      </c>
      <c r="AE3" s="729" t="s">
        <v>1116</v>
      </c>
      <c r="AF3" s="729"/>
      <c r="AG3" s="731" t="s">
        <v>1117</v>
      </c>
      <c r="AH3" s="732"/>
      <c r="AI3" s="731" t="s">
        <v>1118</v>
      </c>
      <c r="AJ3" s="732"/>
      <c r="AK3" s="729" t="s">
        <v>1119</v>
      </c>
      <c r="AL3" s="12" t="s">
        <v>1450</v>
      </c>
    </row>
    <row r="4" spans="1:38" s="542" customFormat="1" ht="10.5">
      <c r="A4" s="753"/>
      <c r="B4" s="735" t="s">
        <v>117</v>
      </c>
      <c r="C4" s="735" t="s">
        <v>1120</v>
      </c>
      <c r="D4" s="735" t="s">
        <v>1121</v>
      </c>
      <c r="E4" s="735" t="s">
        <v>1122</v>
      </c>
      <c r="F4" s="735" t="s">
        <v>117</v>
      </c>
      <c r="G4" s="735" t="s">
        <v>1120</v>
      </c>
      <c r="H4" s="735" t="s">
        <v>1121</v>
      </c>
      <c r="I4" s="735" t="s">
        <v>1122</v>
      </c>
      <c r="J4" s="741"/>
      <c r="K4" s="741"/>
      <c r="L4" s="741"/>
      <c r="M4" s="741"/>
      <c r="N4" s="741"/>
      <c r="O4" s="741"/>
      <c r="P4" s="741"/>
      <c r="Q4" s="741"/>
      <c r="R4" s="741"/>
      <c r="S4" s="741"/>
      <c r="T4" s="747"/>
      <c r="U4" s="750"/>
      <c r="V4" s="750"/>
      <c r="W4" s="741"/>
      <c r="X4" s="738"/>
      <c r="Y4" s="738"/>
      <c r="Z4" s="741"/>
      <c r="AA4" s="729"/>
      <c r="AB4" s="729"/>
      <c r="AC4" s="743"/>
      <c r="AD4" s="745"/>
      <c r="AE4" s="729"/>
      <c r="AF4" s="729"/>
      <c r="AG4" s="733"/>
      <c r="AH4" s="734"/>
      <c r="AI4" s="733"/>
      <c r="AJ4" s="734"/>
      <c r="AK4" s="729"/>
      <c r="AL4" s="729" t="s">
        <v>1123</v>
      </c>
    </row>
    <row r="5" spans="1:38" s="542" customFormat="1" ht="11.25" thickBot="1">
      <c r="A5" s="754"/>
      <c r="B5" s="736"/>
      <c r="C5" s="736"/>
      <c r="D5" s="736"/>
      <c r="E5" s="736"/>
      <c r="F5" s="735"/>
      <c r="G5" s="735"/>
      <c r="H5" s="735"/>
      <c r="I5" s="735"/>
      <c r="J5" s="742"/>
      <c r="K5" s="742"/>
      <c r="L5" s="742"/>
      <c r="M5" s="742"/>
      <c r="N5" s="742"/>
      <c r="O5" s="742"/>
      <c r="P5" s="742"/>
      <c r="Q5" s="742"/>
      <c r="R5" s="742"/>
      <c r="S5" s="742"/>
      <c r="T5" s="748"/>
      <c r="U5" s="751"/>
      <c r="V5" s="751"/>
      <c r="W5" s="752"/>
      <c r="X5" s="739"/>
      <c r="Y5" s="739"/>
      <c r="Z5" s="742"/>
      <c r="AA5" s="730"/>
      <c r="AB5" s="730"/>
      <c r="AC5" s="544" t="s">
        <v>1124</v>
      </c>
      <c r="AD5" s="544" t="s">
        <v>1124</v>
      </c>
      <c r="AE5" s="543" t="s">
        <v>1125</v>
      </c>
      <c r="AF5" s="543" t="s">
        <v>1126</v>
      </c>
      <c r="AG5" s="543" t="s">
        <v>1127</v>
      </c>
      <c r="AH5" s="543" t="s">
        <v>1128</v>
      </c>
      <c r="AI5" s="543" t="s">
        <v>1127</v>
      </c>
      <c r="AJ5" s="543" t="s">
        <v>1128</v>
      </c>
      <c r="AK5" s="730"/>
      <c r="AL5" s="730"/>
    </row>
    <row r="6" spans="1:38" ht="21">
      <c r="A6" s="5">
        <v>1</v>
      </c>
      <c r="B6" s="554" t="s">
        <v>59</v>
      </c>
      <c r="C6" s="555" t="s">
        <v>1129</v>
      </c>
      <c r="D6" s="556">
        <v>9730821613</v>
      </c>
      <c r="E6" s="555">
        <v>970777619</v>
      </c>
      <c r="F6" s="6" t="s">
        <v>59</v>
      </c>
      <c r="G6" s="6" t="s">
        <v>1129</v>
      </c>
      <c r="H6" s="466">
        <v>9730821613</v>
      </c>
      <c r="I6" s="467">
        <v>970777619</v>
      </c>
      <c r="J6" s="5" t="s">
        <v>1130</v>
      </c>
      <c r="K6" s="5" t="s">
        <v>1131</v>
      </c>
      <c r="L6" s="5" t="s">
        <v>1132</v>
      </c>
      <c r="M6" s="5" t="s">
        <v>1133</v>
      </c>
      <c r="N6" s="468" t="s">
        <v>1134</v>
      </c>
      <c r="O6" s="5" t="s">
        <v>1135</v>
      </c>
      <c r="P6" s="5">
        <v>1498</v>
      </c>
      <c r="Q6" s="5">
        <v>5</v>
      </c>
      <c r="R6" s="5" t="s">
        <v>508</v>
      </c>
      <c r="S6" s="469">
        <v>2019</v>
      </c>
      <c r="T6" s="470" t="s">
        <v>1136</v>
      </c>
      <c r="U6" s="471" t="s">
        <v>1137</v>
      </c>
      <c r="V6" s="471" t="s">
        <v>1138</v>
      </c>
      <c r="W6" s="472">
        <v>1498</v>
      </c>
      <c r="X6" s="473">
        <v>2</v>
      </c>
      <c r="Y6" s="473" t="s">
        <v>107</v>
      </c>
      <c r="Z6" s="477">
        <v>88265</v>
      </c>
      <c r="AA6" s="546">
        <v>39904</v>
      </c>
      <c r="AB6" s="5" t="s">
        <v>1139</v>
      </c>
      <c r="AC6" s="309">
        <v>59300</v>
      </c>
      <c r="AD6" s="547">
        <v>70115</v>
      </c>
      <c r="AE6" s="474" t="s">
        <v>1140</v>
      </c>
      <c r="AF6" s="474" t="s">
        <v>1140</v>
      </c>
      <c r="AG6" s="475">
        <v>44941</v>
      </c>
      <c r="AH6" s="475">
        <v>45305</v>
      </c>
      <c r="AI6" s="475">
        <v>44941</v>
      </c>
      <c r="AJ6" s="475">
        <v>45305</v>
      </c>
      <c r="AK6" s="482" t="s">
        <v>107</v>
      </c>
      <c r="AL6" s="560" t="s">
        <v>1178</v>
      </c>
    </row>
    <row r="7" spans="1:38" ht="30.75" customHeight="1">
      <c r="A7" s="474">
        <v>2</v>
      </c>
      <c r="B7" s="465" t="s">
        <v>1141</v>
      </c>
      <c r="C7" s="6" t="s">
        <v>1129</v>
      </c>
      <c r="D7" s="6">
        <v>9730821613</v>
      </c>
      <c r="E7" s="6">
        <v>970777619</v>
      </c>
      <c r="F7" s="6" t="s">
        <v>59</v>
      </c>
      <c r="G7" s="6" t="s">
        <v>1129</v>
      </c>
      <c r="H7" s="467">
        <v>9730821613</v>
      </c>
      <c r="I7" s="6">
        <v>970777619</v>
      </c>
      <c r="J7" s="5" t="s">
        <v>1142</v>
      </c>
      <c r="K7" s="5" t="s">
        <v>1143</v>
      </c>
      <c r="L7" s="5" t="s">
        <v>508</v>
      </c>
      <c r="M7" s="5">
        <v>75050021</v>
      </c>
      <c r="N7" s="468" t="s">
        <v>1144</v>
      </c>
      <c r="O7" s="5" t="s">
        <v>1145</v>
      </c>
      <c r="P7" s="5" t="s">
        <v>508</v>
      </c>
      <c r="Q7" s="5" t="s">
        <v>508</v>
      </c>
      <c r="R7" s="477">
        <v>4000</v>
      </c>
      <c r="S7" s="5">
        <v>2006</v>
      </c>
      <c r="T7" s="5"/>
      <c r="U7" s="5" t="s">
        <v>508</v>
      </c>
      <c r="V7" s="5"/>
      <c r="W7" s="5" t="s">
        <v>508</v>
      </c>
      <c r="X7" s="5">
        <v>1</v>
      </c>
      <c r="Y7" s="5" t="s">
        <v>508</v>
      </c>
      <c r="Z7" s="525" t="s">
        <v>508</v>
      </c>
      <c r="AA7" s="478">
        <v>39072</v>
      </c>
      <c r="AB7" s="5" t="s">
        <v>508</v>
      </c>
      <c r="AC7" s="308" t="s">
        <v>508</v>
      </c>
      <c r="AD7" s="547" t="s">
        <v>508</v>
      </c>
      <c r="AE7" s="474" t="s">
        <v>1140</v>
      </c>
      <c r="AF7" s="474" t="s">
        <v>1140</v>
      </c>
      <c r="AG7" s="475">
        <v>44941</v>
      </c>
      <c r="AH7" s="475">
        <v>45305</v>
      </c>
      <c r="AI7" s="479" t="s">
        <v>326</v>
      </c>
      <c r="AJ7" s="479" t="s">
        <v>326</v>
      </c>
      <c r="AK7" s="476" t="s">
        <v>107</v>
      </c>
      <c r="AL7" s="558" t="s">
        <v>326</v>
      </c>
    </row>
    <row r="8" spans="1:38" ht="30.75" customHeight="1">
      <c r="A8" s="5">
        <v>3</v>
      </c>
      <c r="B8" s="465" t="s">
        <v>59</v>
      </c>
      <c r="C8" s="6" t="s">
        <v>1129</v>
      </c>
      <c r="D8" s="6">
        <v>9730821613</v>
      </c>
      <c r="E8" s="6">
        <v>970777619</v>
      </c>
      <c r="F8" s="6" t="s">
        <v>59</v>
      </c>
      <c r="G8" s="6" t="s">
        <v>1129</v>
      </c>
      <c r="H8" s="467">
        <v>9730821613</v>
      </c>
      <c r="I8" s="6">
        <v>970777619</v>
      </c>
      <c r="J8" s="5" t="s">
        <v>1146</v>
      </c>
      <c r="K8" s="5">
        <v>2500</v>
      </c>
      <c r="L8" s="5" t="s">
        <v>508</v>
      </c>
      <c r="M8" s="5" t="s">
        <v>1147</v>
      </c>
      <c r="N8" s="468" t="s">
        <v>1148</v>
      </c>
      <c r="O8" s="5" t="s">
        <v>1149</v>
      </c>
      <c r="P8" s="5" t="s">
        <v>508</v>
      </c>
      <c r="Q8" s="5" t="s">
        <v>508</v>
      </c>
      <c r="R8" s="5">
        <v>360</v>
      </c>
      <c r="S8" s="5">
        <v>2006</v>
      </c>
      <c r="T8" s="5"/>
      <c r="U8" s="5" t="s">
        <v>508</v>
      </c>
      <c r="V8" s="5"/>
      <c r="W8" s="5" t="s">
        <v>508</v>
      </c>
      <c r="X8" s="5">
        <v>1</v>
      </c>
      <c r="Y8" s="5" t="s">
        <v>508</v>
      </c>
      <c r="Z8" s="525" t="s">
        <v>508</v>
      </c>
      <c r="AA8" s="478">
        <v>39072</v>
      </c>
      <c r="AB8" s="5" t="s">
        <v>508</v>
      </c>
      <c r="AC8" s="309" t="s">
        <v>508</v>
      </c>
      <c r="AD8" s="548" t="s">
        <v>508</v>
      </c>
      <c r="AE8" s="474" t="s">
        <v>1150</v>
      </c>
      <c r="AF8" s="474">
        <v>5002</v>
      </c>
      <c r="AG8" s="475">
        <v>44941</v>
      </c>
      <c r="AH8" s="475">
        <v>45305</v>
      </c>
      <c r="AI8" s="479" t="s">
        <v>326</v>
      </c>
      <c r="AJ8" s="479" t="s">
        <v>326</v>
      </c>
      <c r="AK8" s="476" t="s">
        <v>107</v>
      </c>
      <c r="AL8" s="558" t="s">
        <v>326</v>
      </c>
    </row>
    <row r="9" spans="1:38" ht="39" customHeight="1">
      <c r="A9" s="5">
        <v>4</v>
      </c>
      <c r="B9" s="465" t="s">
        <v>59</v>
      </c>
      <c r="C9" s="6" t="s">
        <v>1129</v>
      </c>
      <c r="D9" s="6">
        <v>9730821613</v>
      </c>
      <c r="E9" s="6">
        <v>970777619</v>
      </c>
      <c r="F9" s="6" t="s">
        <v>59</v>
      </c>
      <c r="G9" s="6" t="s">
        <v>1129</v>
      </c>
      <c r="H9" s="467">
        <v>9730821613</v>
      </c>
      <c r="I9" s="6">
        <v>970777619</v>
      </c>
      <c r="J9" s="5" t="s">
        <v>1151</v>
      </c>
      <c r="K9" s="5" t="s">
        <v>1152</v>
      </c>
      <c r="L9" s="5" t="s">
        <v>508</v>
      </c>
      <c r="M9" s="5" t="s">
        <v>1153</v>
      </c>
      <c r="N9" s="468" t="s">
        <v>1154</v>
      </c>
      <c r="O9" s="5" t="s">
        <v>1155</v>
      </c>
      <c r="P9" s="5" t="s">
        <v>508</v>
      </c>
      <c r="Q9" s="5" t="s">
        <v>508</v>
      </c>
      <c r="R9" s="5">
        <v>3030</v>
      </c>
      <c r="S9" s="5">
        <v>2008</v>
      </c>
      <c r="T9" s="5"/>
      <c r="U9" s="5" t="s">
        <v>508</v>
      </c>
      <c r="V9" s="5"/>
      <c r="W9" s="5" t="s">
        <v>508</v>
      </c>
      <c r="X9" s="5">
        <v>1</v>
      </c>
      <c r="Y9" s="5" t="s">
        <v>508</v>
      </c>
      <c r="Z9" s="525" t="s">
        <v>508</v>
      </c>
      <c r="AA9" s="478">
        <v>39688</v>
      </c>
      <c r="AB9" s="5" t="s">
        <v>508</v>
      </c>
      <c r="AC9" s="308" t="s">
        <v>508</v>
      </c>
      <c r="AD9" s="547" t="s">
        <v>508</v>
      </c>
      <c r="AE9" s="474" t="s">
        <v>1140</v>
      </c>
      <c r="AF9" s="474" t="s">
        <v>1140</v>
      </c>
      <c r="AG9" s="475">
        <v>44941</v>
      </c>
      <c r="AH9" s="475">
        <v>45305</v>
      </c>
      <c r="AI9" s="479" t="s">
        <v>326</v>
      </c>
      <c r="AJ9" s="479" t="s">
        <v>326</v>
      </c>
      <c r="AK9" s="476" t="s">
        <v>107</v>
      </c>
      <c r="AL9" s="558" t="s">
        <v>326</v>
      </c>
    </row>
    <row r="10" spans="1:38" ht="39" customHeight="1">
      <c r="A10" s="474">
        <v>5</v>
      </c>
      <c r="B10" s="465" t="s">
        <v>59</v>
      </c>
      <c r="C10" s="6" t="s">
        <v>1129</v>
      </c>
      <c r="D10" s="6">
        <v>9730821613</v>
      </c>
      <c r="E10" s="6">
        <v>970777619</v>
      </c>
      <c r="F10" s="6" t="s">
        <v>59</v>
      </c>
      <c r="G10" s="6" t="s">
        <v>1129</v>
      </c>
      <c r="H10" s="467">
        <v>9730821613</v>
      </c>
      <c r="I10" s="6">
        <v>970777619</v>
      </c>
      <c r="J10" s="5" t="s">
        <v>1156</v>
      </c>
      <c r="K10" s="5" t="s">
        <v>1157</v>
      </c>
      <c r="L10" s="5" t="s">
        <v>508</v>
      </c>
      <c r="M10" s="5" t="s">
        <v>1158</v>
      </c>
      <c r="N10" s="468" t="s">
        <v>1159</v>
      </c>
      <c r="O10" s="5" t="s">
        <v>1149</v>
      </c>
      <c r="P10" s="5" t="s">
        <v>508</v>
      </c>
      <c r="Q10" s="5" t="s">
        <v>508</v>
      </c>
      <c r="R10" s="5">
        <v>645</v>
      </c>
      <c r="S10" s="5">
        <v>2010</v>
      </c>
      <c r="T10" s="5"/>
      <c r="U10" s="5" t="s">
        <v>508</v>
      </c>
      <c r="V10" s="5"/>
      <c r="W10" s="5" t="s">
        <v>508</v>
      </c>
      <c r="X10" s="5">
        <v>1</v>
      </c>
      <c r="Y10" s="5" t="s">
        <v>508</v>
      </c>
      <c r="Z10" s="525" t="s">
        <v>508</v>
      </c>
      <c r="AA10" s="478">
        <v>40472</v>
      </c>
      <c r="AB10" s="5" t="s">
        <v>508</v>
      </c>
      <c r="AC10" s="309" t="s">
        <v>508</v>
      </c>
      <c r="AD10" s="548" t="s">
        <v>508</v>
      </c>
      <c r="AE10" s="474" t="s">
        <v>1140</v>
      </c>
      <c r="AF10" s="474" t="s">
        <v>1160</v>
      </c>
      <c r="AG10" s="475">
        <v>44941</v>
      </c>
      <c r="AH10" s="475">
        <v>45305</v>
      </c>
      <c r="AI10" s="479" t="s">
        <v>326</v>
      </c>
      <c r="AJ10" s="479" t="s">
        <v>326</v>
      </c>
      <c r="AK10" s="476" t="s">
        <v>107</v>
      </c>
      <c r="AL10" s="558" t="s">
        <v>326</v>
      </c>
    </row>
    <row r="11" spans="1:38" ht="39" customHeight="1">
      <c r="A11" s="5">
        <v>6</v>
      </c>
      <c r="B11" s="465" t="s">
        <v>1161</v>
      </c>
      <c r="C11" s="6" t="s">
        <v>1162</v>
      </c>
      <c r="D11" s="6">
        <v>9291610824</v>
      </c>
      <c r="E11" s="6">
        <v>971181857</v>
      </c>
      <c r="F11" s="6" t="s">
        <v>59</v>
      </c>
      <c r="G11" s="6" t="s">
        <v>1129</v>
      </c>
      <c r="H11" s="467">
        <v>9730821613</v>
      </c>
      <c r="I11" s="6">
        <v>970777619</v>
      </c>
      <c r="J11" s="5" t="s">
        <v>1163</v>
      </c>
      <c r="K11" s="5" t="s">
        <v>1164</v>
      </c>
      <c r="L11" s="5" t="s">
        <v>508</v>
      </c>
      <c r="M11" s="5" t="s">
        <v>1165</v>
      </c>
      <c r="N11" s="468" t="s">
        <v>1166</v>
      </c>
      <c r="O11" s="12" t="s">
        <v>1167</v>
      </c>
      <c r="P11" s="12">
        <v>449</v>
      </c>
      <c r="Q11" s="12">
        <v>2</v>
      </c>
      <c r="R11" s="12">
        <v>510</v>
      </c>
      <c r="S11" s="12">
        <v>2007</v>
      </c>
      <c r="T11" s="12"/>
      <c r="U11" s="12" t="s">
        <v>508</v>
      </c>
      <c r="V11" s="12"/>
      <c r="W11" s="12">
        <v>14</v>
      </c>
      <c r="X11" s="12">
        <v>2</v>
      </c>
      <c r="Y11" s="12"/>
      <c r="Z11" s="12">
        <v>3914</v>
      </c>
      <c r="AA11" s="546">
        <v>40245</v>
      </c>
      <c r="AB11" s="12" t="s">
        <v>508</v>
      </c>
      <c r="AC11" s="553">
        <v>11500</v>
      </c>
      <c r="AD11" s="547">
        <v>13737</v>
      </c>
      <c r="AE11" s="552" t="s">
        <v>1140</v>
      </c>
      <c r="AF11" s="552" t="s">
        <v>1140</v>
      </c>
      <c r="AG11" s="557">
        <v>44941</v>
      </c>
      <c r="AH11" s="557">
        <v>45305</v>
      </c>
      <c r="AI11" s="557">
        <v>44941</v>
      </c>
      <c r="AJ11" s="557">
        <v>45305</v>
      </c>
      <c r="AK11" s="12" t="s">
        <v>108</v>
      </c>
      <c r="AL11" s="558" t="s">
        <v>326</v>
      </c>
    </row>
    <row r="12" spans="1:38" ht="39" customHeight="1">
      <c r="A12" s="5">
        <v>7</v>
      </c>
      <c r="B12" s="465" t="s">
        <v>1168</v>
      </c>
      <c r="C12" s="6" t="s">
        <v>1169</v>
      </c>
      <c r="D12" s="6">
        <v>9730821613</v>
      </c>
      <c r="E12" s="6">
        <v>970777619</v>
      </c>
      <c r="F12" s="6" t="s">
        <v>59</v>
      </c>
      <c r="G12" s="6" t="s">
        <v>1129</v>
      </c>
      <c r="H12" s="467">
        <v>9730821613</v>
      </c>
      <c r="I12" s="6">
        <v>970777619</v>
      </c>
      <c r="J12" s="5" t="s">
        <v>1170</v>
      </c>
      <c r="K12" s="5" t="s">
        <v>1171</v>
      </c>
      <c r="L12" s="5" t="s">
        <v>1172</v>
      </c>
      <c r="M12" s="5" t="s">
        <v>1173</v>
      </c>
      <c r="N12" s="468" t="s">
        <v>1174</v>
      </c>
      <c r="O12" s="12" t="s">
        <v>1175</v>
      </c>
      <c r="P12" s="12">
        <v>2198</v>
      </c>
      <c r="Q12" s="12">
        <v>9</v>
      </c>
      <c r="R12" s="12" t="s">
        <v>508</v>
      </c>
      <c r="S12" s="12">
        <v>2014</v>
      </c>
      <c r="T12" s="12">
        <v>5</v>
      </c>
      <c r="U12" s="12" t="s">
        <v>508</v>
      </c>
      <c r="V12" s="12" t="s">
        <v>1138</v>
      </c>
      <c r="W12" s="12">
        <v>1498</v>
      </c>
      <c r="X12" s="12">
        <v>2</v>
      </c>
      <c r="Y12" s="12" t="s">
        <v>107</v>
      </c>
      <c r="Z12" s="559">
        <v>216188</v>
      </c>
      <c r="AA12" s="12" t="s">
        <v>1176</v>
      </c>
      <c r="AB12" s="12" t="s">
        <v>1177</v>
      </c>
      <c r="AC12" s="553">
        <v>42800</v>
      </c>
      <c r="AD12" s="548">
        <v>53619</v>
      </c>
      <c r="AE12" s="12"/>
      <c r="AF12" s="12"/>
      <c r="AG12" s="557">
        <v>44941</v>
      </c>
      <c r="AH12" s="557">
        <v>45305</v>
      </c>
      <c r="AI12" s="557">
        <v>44941</v>
      </c>
      <c r="AJ12" s="557">
        <v>45305</v>
      </c>
      <c r="AK12" s="560" t="s">
        <v>107</v>
      </c>
      <c r="AL12" s="560" t="s">
        <v>1178</v>
      </c>
    </row>
    <row r="13" spans="1:38" ht="39" customHeight="1">
      <c r="A13" s="474">
        <v>8</v>
      </c>
      <c r="B13" s="465" t="s">
        <v>59</v>
      </c>
      <c r="C13" s="6" t="s">
        <v>1129</v>
      </c>
      <c r="D13" s="6">
        <v>9730821613</v>
      </c>
      <c r="E13" s="6">
        <v>970777619</v>
      </c>
      <c r="F13" s="6" t="s">
        <v>59</v>
      </c>
      <c r="G13" s="6" t="s">
        <v>1129</v>
      </c>
      <c r="H13" s="467">
        <v>9730821613</v>
      </c>
      <c r="I13" s="6">
        <v>970777619</v>
      </c>
      <c r="J13" s="5" t="s">
        <v>1179</v>
      </c>
      <c r="K13" s="5" t="s">
        <v>1180</v>
      </c>
      <c r="L13" s="5" t="s">
        <v>1181</v>
      </c>
      <c r="M13" s="5" t="s">
        <v>1182</v>
      </c>
      <c r="N13" s="468" t="s">
        <v>1183</v>
      </c>
      <c r="O13" s="12" t="s">
        <v>1184</v>
      </c>
      <c r="P13" s="12" t="s">
        <v>508</v>
      </c>
      <c r="Q13" s="12" t="s">
        <v>508</v>
      </c>
      <c r="R13" s="12">
        <v>1590</v>
      </c>
      <c r="S13" s="12">
        <v>2017</v>
      </c>
      <c r="T13" s="12"/>
      <c r="U13" s="12" t="s">
        <v>508</v>
      </c>
      <c r="V13" s="12"/>
      <c r="W13" s="12" t="s">
        <v>508</v>
      </c>
      <c r="X13" s="12">
        <v>2</v>
      </c>
      <c r="Y13" s="12" t="s">
        <v>508</v>
      </c>
      <c r="Z13" s="559" t="s">
        <v>508</v>
      </c>
      <c r="AA13" s="12" t="s">
        <v>1185</v>
      </c>
      <c r="AB13" s="12"/>
      <c r="AC13" s="553">
        <v>36900</v>
      </c>
      <c r="AD13" s="548">
        <v>36900</v>
      </c>
      <c r="AE13" s="12" t="s">
        <v>1186</v>
      </c>
      <c r="AF13" s="553"/>
      <c r="AG13" s="557">
        <v>44941</v>
      </c>
      <c r="AH13" s="557">
        <v>45305</v>
      </c>
      <c r="AI13" s="557">
        <v>44941</v>
      </c>
      <c r="AJ13" s="557">
        <v>45305</v>
      </c>
      <c r="AK13" s="560" t="s">
        <v>107</v>
      </c>
      <c r="AL13" s="558" t="s">
        <v>326</v>
      </c>
    </row>
    <row r="14" spans="1:38" ht="39" customHeight="1">
      <c r="A14" s="5">
        <v>9</v>
      </c>
      <c r="B14" s="465" t="s">
        <v>1187</v>
      </c>
      <c r="C14" s="472" t="s">
        <v>358</v>
      </c>
      <c r="D14" s="472" t="s">
        <v>1188</v>
      </c>
      <c r="E14" s="472" t="s">
        <v>612</v>
      </c>
      <c r="F14" s="472" t="s">
        <v>383</v>
      </c>
      <c r="G14" s="472" t="s">
        <v>358</v>
      </c>
      <c r="H14" s="472" t="s">
        <v>1188</v>
      </c>
      <c r="I14" s="472" t="s">
        <v>612</v>
      </c>
      <c r="J14" s="5" t="s">
        <v>1189</v>
      </c>
      <c r="K14" s="5" t="s">
        <v>1190</v>
      </c>
      <c r="L14" s="5"/>
      <c r="M14" s="5" t="s">
        <v>1191</v>
      </c>
      <c r="N14" s="468" t="s">
        <v>1192</v>
      </c>
      <c r="O14" s="12" t="s">
        <v>1193</v>
      </c>
      <c r="P14" s="12">
        <v>1598</v>
      </c>
      <c r="Q14" s="12">
        <v>5</v>
      </c>
      <c r="R14" s="12">
        <v>0</v>
      </c>
      <c r="S14" s="12">
        <v>2015</v>
      </c>
      <c r="T14" s="12">
        <v>5</v>
      </c>
      <c r="U14" s="12" t="s">
        <v>1137</v>
      </c>
      <c r="V14" s="12" t="s">
        <v>1194</v>
      </c>
      <c r="W14" s="12" t="s">
        <v>1195</v>
      </c>
      <c r="X14" s="12">
        <v>2</v>
      </c>
      <c r="Y14" s="12" t="s">
        <v>108</v>
      </c>
      <c r="Z14" s="12" t="s">
        <v>1196</v>
      </c>
      <c r="AA14" s="12" t="s">
        <v>1197</v>
      </c>
      <c r="AB14" s="12" t="s">
        <v>1198</v>
      </c>
      <c r="AC14" s="553">
        <v>29900</v>
      </c>
      <c r="AD14" s="549">
        <v>42050</v>
      </c>
      <c r="AE14" s="12"/>
      <c r="AF14" s="12"/>
      <c r="AG14" s="557">
        <v>44941</v>
      </c>
      <c r="AH14" s="557">
        <v>45305</v>
      </c>
      <c r="AI14" s="557">
        <v>44941</v>
      </c>
      <c r="AJ14" s="557">
        <v>45305</v>
      </c>
      <c r="AK14" s="12" t="s">
        <v>1140</v>
      </c>
      <c r="AL14" s="560" t="s">
        <v>1178</v>
      </c>
    </row>
    <row r="15" spans="1:38" ht="39" customHeight="1">
      <c r="A15" s="5">
        <v>10</v>
      </c>
      <c r="B15" s="465" t="s">
        <v>1187</v>
      </c>
      <c r="C15" s="472" t="s">
        <v>358</v>
      </c>
      <c r="D15" s="472" t="s">
        <v>1199</v>
      </c>
      <c r="E15" s="472" t="s">
        <v>1200</v>
      </c>
      <c r="F15" s="472" t="s">
        <v>383</v>
      </c>
      <c r="G15" s="472" t="s">
        <v>358</v>
      </c>
      <c r="H15" s="472" t="s">
        <v>1199</v>
      </c>
      <c r="I15" s="472" t="s">
        <v>1200</v>
      </c>
      <c r="J15" s="5" t="s">
        <v>1130</v>
      </c>
      <c r="K15" s="5" t="s">
        <v>1131</v>
      </c>
      <c r="L15" s="5"/>
      <c r="M15" s="5" t="s">
        <v>1201</v>
      </c>
      <c r="N15" s="468" t="s">
        <v>1202</v>
      </c>
      <c r="O15" s="5" t="s">
        <v>1135</v>
      </c>
      <c r="P15" s="5">
        <v>1999</v>
      </c>
      <c r="Q15" s="5">
        <v>5</v>
      </c>
      <c r="R15" s="5" t="s">
        <v>508</v>
      </c>
      <c r="S15" s="5">
        <v>2009</v>
      </c>
      <c r="T15" s="5">
        <v>5</v>
      </c>
      <c r="U15" s="5" t="s">
        <v>1137</v>
      </c>
      <c r="V15" s="5" t="s">
        <v>1194</v>
      </c>
      <c r="W15" s="5" t="s">
        <v>1203</v>
      </c>
      <c r="X15" s="5">
        <v>2</v>
      </c>
      <c r="Y15" s="5" t="s">
        <v>107</v>
      </c>
      <c r="Z15" s="477" t="s">
        <v>1204</v>
      </c>
      <c r="AA15" s="478">
        <v>39904</v>
      </c>
      <c r="AB15" s="5" t="s">
        <v>1205</v>
      </c>
      <c r="AC15" s="309">
        <v>10500</v>
      </c>
      <c r="AD15" s="549">
        <v>13203</v>
      </c>
      <c r="AE15" s="474" t="s">
        <v>1140</v>
      </c>
      <c r="AF15" s="474" t="s">
        <v>1140</v>
      </c>
      <c r="AG15" s="475">
        <v>44941</v>
      </c>
      <c r="AH15" s="475">
        <v>45305</v>
      </c>
      <c r="AI15" s="475">
        <v>44941</v>
      </c>
      <c r="AJ15" s="475">
        <v>45305</v>
      </c>
      <c r="AK15" s="476" t="s">
        <v>107</v>
      </c>
      <c r="AL15" s="560" t="s">
        <v>1178</v>
      </c>
    </row>
    <row r="16" spans="1:38" ht="39" customHeight="1">
      <c r="A16" s="474">
        <v>11</v>
      </c>
      <c r="B16" s="465" t="s">
        <v>1187</v>
      </c>
      <c r="C16" s="472" t="s">
        <v>358</v>
      </c>
      <c r="D16" s="472" t="s">
        <v>1206</v>
      </c>
      <c r="E16" s="472" t="s">
        <v>1207</v>
      </c>
      <c r="F16" s="472" t="s">
        <v>383</v>
      </c>
      <c r="G16" s="472" t="s">
        <v>358</v>
      </c>
      <c r="H16" s="472" t="s">
        <v>1206</v>
      </c>
      <c r="I16" s="472" t="s">
        <v>1207</v>
      </c>
      <c r="J16" s="5" t="s">
        <v>1208</v>
      </c>
      <c r="K16" s="5" t="s">
        <v>1209</v>
      </c>
      <c r="L16" s="5"/>
      <c r="M16" s="5" t="s">
        <v>1210</v>
      </c>
      <c r="N16" s="468" t="s">
        <v>1211</v>
      </c>
      <c r="O16" s="5" t="s">
        <v>1212</v>
      </c>
      <c r="P16" s="5">
        <v>1896</v>
      </c>
      <c r="Q16" s="5">
        <v>9</v>
      </c>
      <c r="R16" s="5">
        <v>990</v>
      </c>
      <c r="S16" s="5">
        <v>1999</v>
      </c>
      <c r="T16" s="5">
        <v>4</v>
      </c>
      <c r="U16" s="5" t="s">
        <v>1213</v>
      </c>
      <c r="V16" s="5" t="s">
        <v>1194</v>
      </c>
      <c r="W16" s="5" t="s">
        <v>1214</v>
      </c>
      <c r="X16" s="5">
        <v>2</v>
      </c>
      <c r="Y16" s="5" t="s">
        <v>107</v>
      </c>
      <c r="Z16" s="525" t="s">
        <v>1215</v>
      </c>
      <c r="AA16" s="5" t="s">
        <v>1216</v>
      </c>
      <c r="AB16" s="5" t="s">
        <v>189</v>
      </c>
      <c r="AC16" s="309">
        <v>6400</v>
      </c>
      <c r="AD16" s="549">
        <v>6400</v>
      </c>
      <c r="AE16" s="5"/>
      <c r="AF16" s="480"/>
      <c r="AG16" s="475">
        <v>44941</v>
      </c>
      <c r="AH16" s="475">
        <v>45305</v>
      </c>
      <c r="AI16" s="475">
        <v>44941</v>
      </c>
      <c r="AJ16" s="475">
        <v>45305</v>
      </c>
      <c r="AK16" s="476" t="s">
        <v>107</v>
      </c>
      <c r="AL16" s="560" t="s">
        <v>1178</v>
      </c>
    </row>
    <row r="17" spans="1:38" ht="39" customHeight="1">
      <c r="A17" s="5">
        <v>12</v>
      </c>
      <c r="B17" s="465" t="s">
        <v>1187</v>
      </c>
      <c r="C17" s="472" t="s">
        <v>358</v>
      </c>
      <c r="D17" s="472" t="s">
        <v>1217</v>
      </c>
      <c r="E17" s="472" t="s">
        <v>1218</v>
      </c>
      <c r="F17" s="472" t="s">
        <v>383</v>
      </c>
      <c r="G17" s="472" t="s">
        <v>358</v>
      </c>
      <c r="H17" s="472" t="s">
        <v>1217</v>
      </c>
      <c r="I17" s="472" t="s">
        <v>1218</v>
      </c>
      <c r="J17" s="5" t="s">
        <v>1219</v>
      </c>
      <c r="K17" s="5" t="s">
        <v>1220</v>
      </c>
      <c r="L17" s="5"/>
      <c r="M17" s="5" t="s">
        <v>1221</v>
      </c>
      <c r="N17" s="468" t="s">
        <v>1222</v>
      </c>
      <c r="O17" s="5" t="s">
        <v>1135</v>
      </c>
      <c r="P17" s="5">
        <v>1896</v>
      </c>
      <c r="Q17" s="5">
        <v>9</v>
      </c>
      <c r="R17" s="5">
        <v>980</v>
      </c>
      <c r="S17" s="5">
        <v>2006</v>
      </c>
      <c r="T17" s="5">
        <v>4</v>
      </c>
      <c r="U17" s="5" t="s">
        <v>1213</v>
      </c>
      <c r="V17" s="5" t="s">
        <v>1194</v>
      </c>
      <c r="W17" s="5" t="s">
        <v>1195</v>
      </c>
      <c r="X17" s="5">
        <v>2</v>
      </c>
      <c r="Y17" s="5" t="s">
        <v>107</v>
      </c>
      <c r="Z17" s="525">
        <v>250541</v>
      </c>
      <c r="AA17" s="5" t="s">
        <v>1223</v>
      </c>
      <c r="AB17" s="5" t="s">
        <v>338</v>
      </c>
      <c r="AC17" s="309">
        <v>18700</v>
      </c>
      <c r="AD17" s="549">
        <v>28797</v>
      </c>
      <c r="AE17" s="481" t="s">
        <v>1224</v>
      </c>
      <c r="AF17" s="5">
        <v>1350</v>
      </c>
      <c r="AG17" s="475">
        <v>44941</v>
      </c>
      <c r="AH17" s="475">
        <v>45305</v>
      </c>
      <c r="AI17" s="475">
        <v>44941</v>
      </c>
      <c r="AJ17" s="475">
        <v>45305</v>
      </c>
      <c r="AK17" s="476" t="s">
        <v>107</v>
      </c>
      <c r="AL17" s="560" t="s">
        <v>1178</v>
      </c>
    </row>
    <row r="18" spans="1:38" ht="39" customHeight="1">
      <c r="A18" s="5">
        <v>13</v>
      </c>
      <c r="B18" s="465" t="s">
        <v>1187</v>
      </c>
      <c r="C18" s="472" t="s">
        <v>358</v>
      </c>
      <c r="D18" s="472" t="s">
        <v>1225</v>
      </c>
      <c r="E18" s="472" t="s">
        <v>1226</v>
      </c>
      <c r="F18" s="472" t="s">
        <v>383</v>
      </c>
      <c r="G18" s="472" t="s">
        <v>358</v>
      </c>
      <c r="H18" s="472" t="s">
        <v>1225</v>
      </c>
      <c r="I18" s="472" t="s">
        <v>1226</v>
      </c>
      <c r="J18" s="482" t="s">
        <v>1227</v>
      </c>
      <c r="K18" s="474" t="s">
        <v>1228</v>
      </c>
      <c r="L18" s="474"/>
      <c r="M18" s="474" t="s">
        <v>1229</v>
      </c>
      <c r="N18" s="483" t="s">
        <v>1230</v>
      </c>
      <c r="O18" s="474" t="s">
        <v>1231</v>
      </c>
      <c r="P18" s="482">
        <v>1368</v>
      </c>
      <c r="Q18" s="482">
        <v>2</v>
      </c>
      <c r="R18" s="474">
        <v>610</v>
      </c>
      <c r="S18" s="482">
        <v>2016</v>
      </c>
      <c r="T18" s="482">
        <v>4</v>
      </c>
      <c r="U18" s="482" t="s">
        <v>1232</v>
      </c>
      <c r="V18" s="482" t="s">
        <v>1194</v>
      </c>
      <c r="W18" s="5" t="s">
        <v>1233</v>
      </c>
      <c r="X18" s="482">
        <v>2</v>
      </c>
      <c r="Y18" s="482" t="s">
        <v>107</v>
      </c>
      <c r="Z18" s="474">
        <v>103704</v>
      </c>
      <c r="AA18" s="475">
        <v>42733</v>
      </c>
      <c r="AB18" s="474" t="s">
        <v>1198</v>
      </c>
      <c r="AC18" s="308">
        <v>17700</v>
      </c>
      <c r="AD18" s="549">
        <v>23064</v>
      </c>
      <c r="AE18" s="474"/>
      <c r="AF18" s="484"/>
      <c r="AG18" s="475">
        <v>44941</v>
      </c>
      <c r="AH18" s="475">
        <v>45305</v>
      </c>
      <c r="AI18" s="475">
        <v>44941</v>
      </c>
      <c r="AJ18" s="475">
        <v>45305</v>
      </c>
      <c r="AK18" s="476" t="s">
        <v>1140</v>
      </c>
      <c r="AL18" s="560" t="s">
        <v>1178</v>
      </c>
    </row>
    <row r="19" spans="1:38" ht="39" customHeight="1">
      <c r="A19" s="474">
        <v>14</v>
      </c>
      <c r="B19" s="465" t="s">
        <v>1187</v>
      </c>
      <c r="C19" s="472" t="s">
        <v>358</v>
      </c>
      <c r="D19" s="472" t="s">
        <v>1234</v>
      </c>
      <c r="E19" s="472" t="s">
        <v>1235</v>
      </c>
      <c r="F19" s="472" t="s">
        <v>383</v>
      </c>
      <c r="G19" s="472" t="s">
        <v>358</v>
      </c>
      <c r="H19" s="472" t="s">
        <v>1234</v>
      </c>
      <c r="I19" s="472" t="s">
        <v>1235</v>
      </c>
      <c r="J19" s="5" t="s">
        <v>1236</v>
      </c>
      <c r="K19" s="5" t="s">
        <v>1237</v>
      </c>
      <c r="L19" s="5"/>
      <c r="M19" s="5" t="s">
        <v>1238</v>
      </c>
      <c r="N19" s="468" t="s">
        <v>1239</v>
      </c>
      <c r="O19" s="5" t="s">
        <v>1231</v>
      </c>
      <c r="P19" s="5">
        <v>2198</v>
      </c>
      <c r="Q19" s="5">
        <v>3</v>
      </c>
      <c r="R19" s="5">
        <v>1295</v>
      </c>
      <c r="S19" s="5">
        <v>2015</v>
      </c>
      <c r="T19" s="5">
        <v>2</v>
      </c>
      <c r="U19" s="5" t="s">
        <v>1240</v>
      </c>
      <c r="V19" s="5" t="s">
        <v>1194</v>
      </c>
      <c r="W19" s="5" t="s">
        <v>1241</v>
      </c>
      <c r="X19" s="5">
        <v>2</v>
      </c>
      <c r="Y19" s="5" t="s">
        <v>107</v>
      </c>
      <c r="Z19" s="525" t="s">
        <v>1242</v>
      </c>
      <c r="AA19" s="5" t="s">
        <v>1243</v>
      </c>
      <c r="AB19" s="5" t="s">
        <v>1244</v>
      </c>
      <c r="AC19" s="309">
        <v>47500</v>
      </c>
      <c r="AD19" s="549">
        <v>64841</v>
      </c>
      <c r="AE19" s="5"/>
      <c r="AF19" s="5"/>
      <c r="AG19" s="475">
        <v>44941</v>
      </c>
      <c r="AH19" s="475">
        <v>45305</v>
      </c>
      <c r="AI19" s="475">
        <v>44941</v>
      </c>
      <c r="AJ19" s="475">
        <v>45305</v>
      </c>
      <c r="AK19" s="5" t="s">
        <v>1140</v>
      </c>
      <c r="AL19" s="560" t="s">
        <v>1178</v>
      </c>
    </row>
    <row r="20" spans="1:38" ht="39" customHeight="1">
      <c r="A20" s="5">
        <v>15</v>
      </c>
      <c r="B20" s="465" t="s">
        <v>1187</v>
      </c>
      <c r="C20" s="472" t="s">
        <v>358</v>
      </c>
      <c r="D20" s="472" t="s">
        <v>1245</v>
      </c>
      <c r="E20" s="472" t="s">
        <v>1246</v>
      </c>
      <c r="F20" s="472" t="s">
        <v>383</v>
      </c>
      <c r="G20" s="472" t="s">
        <v>358</v>
      </c>
      <c r="H20" s="472" t="s">
        <v>1245</v>
      </c>
      <c r="I20" s="472" t="s">
        <v>1246</v>
      </c>
      <c r="J20" s="476" t="s">
        <v>1247</v>
      </c>
      <c r="K20" s="476" t="s">
        <v>1248</v>
      </c>
      <c r="L20" s="476"/>
      <c r="M20" s="476" t="s">
        <v>1249</v>
      </c>
      <c r="N20" s="485" t="s">
        <v>1250</v>
      </c>
      <c r="O20" s="5" t="s">
        <v>1251</v>
      </c>
      <c r="P20" s="476">
        <v>6692</v>
      </c>
      <c r="Q20" s="476">
        <v>3</v>
      </c>
      <c r="R20" s="476">
        <v>6140</v>
      </c>
      <c r="S20" s="476">
        <v>2013</v>
      </c>
      <c r="T20" s="476">
        <v>2</v>
      </c>
      <c r="U20" s="476" t="s">
        <v>1252</v>
      </c>
      <c r="V20" s="476" t="s">
        <v>1194</v>
      </c>
      <c r="W20" s="5" t="s">
        <v>1253</v>
      </c>
      <c r="X20" s="476">
        <v>2</v>
      </c>
      <c r="Y20" s="476" t="s">
        <v>107</v>
      </c>
      <c r="Z20" s="476" t="s">
        <v>1254</v>
      </c>
      <c r="AA20" s="476" t="s">
        <v>1255</v>
      </c>
      <c r="AB20" s="476" t="s">
        <v>189</v>
      </c>
      <c r="AC20" s="309">
        <v>202000</v>
      </c>
      <c r="AD20" s="549">
        <f>AC20</f>
        <v>202000</v>
      </c>
      <c r="AE20" s="476"/>
      <c r="AF20" s="476"/>
      <c r="AG20" s="475">
        <v>44941</v>
      </c>
      <c r="AH20" s="475">
        <v>45305</v>
      </c>
      <c r="AI20" s="475">
        <v>44941</v>
      </c>
      <c r="AJ20" s="475">
        <v>45305</v>
      </c>
      <c r="AK20" s="476" t="s">
        <v>107</v>
      </c>
      <c r="AL20" s="558" t="s">
        <v>326</v>
      </c>
    </row>
    <row r="21" spans="1:38" ht="39" customHeight="1">
      <c r="A21" s="5">
        <v>16</v>
      </c>
      <c r="B21" s="465" t="s">
        <v>1187</v>
      </c>
      <c r="C21" s="472" t="s">
        <v>358</v>
      </c>
      <c r="D21" s="472" t="s">
        <v>1256</v>
      </c>
      <c r="E21" s="472" t="s">
        <v>1257</v>
      </c>
      <c r="F21" s="472" t="s">
        <v>383</v>
      </c>
      <c r="G21" s="472" t="s">
        <v>358</v>
      </c>
      <c r="H21" s="472" t="s">
        <v>1256</v>
      </c>
      <c r="I21" s="472" t="s">
        <v>1257</v>
      </c>
      <c r="J21" s="5" t="s">
        <v>1258</v>
      </c>
      <c r="K21" s="5" t="s">
        <v>1259</v>
      </c>
      <c r="L21" s="5"/>
      <c r="M21" s="5" t="s">
        <v>1260</v>
      </c>
      <c r="N21" s="468" t="s">
        <v>1261</v>
      </c>
      <c r="O21" s="5" t="s">
        <v>1262</v>
      </c>
      <c r="P21" s="5">
        <v>2476</v>
      </c>
      <c r="Q21" s="5">
        <v>6</v>
      </c>
      <c r="R21" s="5">
        <v>1575</v>
      </c>
      <c r="S21" s="5">
        <v>2007</v>
      </c>
      <c r="T21" s="5">
        <v>4</v>
      </c>
      <c r="U21" s="5" t="s">
        <v>1263</v>
      </c>
      <c r="V21" s="5" t="s">
        <v>1194</v>
      </c>
      <c r="W21" s="5" t="s">
        <v>1264</v>
      </c>
      <c r="X21" s="5">
        <v>2</v>
      </c>
      <c r="Y21" s="5" t="s">
        <v>107</v>
      </c>
      <c r="Z21" s="525" t="s">
        <v>1265</v>
      </c>
      <c r="AA21" s="5" t="s">
        <v>1266</v>
      </c>
      <c r="AB21" s="5" t="s">
        <v>189</v>
      </c>
      <c r="AC21" s="309">
        <v>9600</v>
      </c>
      <c r="AD21" s="549">
        <v>16907</v>
      </c>
      <c r="AE21" s="5"/>
      <c r="AF21" s="480"/>
      <c r="AG21" s="475">
        <v>44941</v>
      </c>
      <c r="AH21" s="475">
        <v>45305</v>
      </c>
      <c r="AI21" s="475">
        <v>44941</v>
      </c>
      <c r="AJ21" s="475">
        <v>45305</v>
      </c>
      <c r="AK21" s="476" t="s">
        <v>107</v>
      </c>
      <c r="AL21" s="560" t="s">
        <v>1178</v>
      </c>
    </row>
    <row r="22" spans="1:38" ht="39" customHeight="1">
      <c r="A22" s="474">
        <v>17</v>
      </c>
      <c r="B22" s="465" t="s">
        <v>1187</v>
      </c>
      <c r="C22" s="472" t="s">
        <v>358</v>
      </c>
      <c r="D22" s="472" t="s">
        <v>1267</v>
      </c>
      <c r="E22" s="472" t="s">
        <v>1268</v>
      </c>
      <c r="F22" s="472" t="s">
        <v>383</v>
      </c>
      <c r="G22" s="472" t="s">
        <v>358</v>
      </c>
      <c r="H22" s="472" t="s">
        <v>1267</v>
      </c>
      <c r="I22" s="472" t="s">
        <v>1268</v>
      </c>
      <c r="J22" s="5" t="s">
        <v>1269</v>
      </c>
      <c r="K22" s="476" t="s">
        <v>1270</v>
      </c>
      <c r="L22" s="476"/>
      <c r="M22" s="476" t="s">
        <v>1271</v>
      </c>
      <c r="N22" s="485" t="s">
        <v>189</v>
      </c>
      <c r="O22" s="5" t="s">
        <v>1272</v>
      </c>
      <c r="P22" s="5" t="s">
        <v>124</v>
      </c>
      <c r="Q22" s="476">
        <v>1</v>
      </c>
      <c r="R22" s="476">
        <v>0</v>
      </c>
      <c r="S22" s="476">
        <v>2007</v>
      </c>
      <c r="T22" s="476">
        <v>2</v>
      </c>
      <c r="U22" s="476" t="s">
        <v>1273</v>
      </c>
      <c r="V22" s="5" t="s">
        <v>1274</v>
      </c>
      <c r="W22" s="5" t="s">
        <v>1275</v>
      </c>
      <c r="X22" s="476">
        <v>3</v>
      </c>
      <c r="Y22" s="476" t="s">
        <v>107</v>
      </c>
      <c r="Z22" s="476" t="s">
        <v>1276</v>
      </c>
      <c r="AA22" s="476" t="s">
        <v>1277</v>
      </c>
      <c r="AB22" s="476" t="s">
        <v>189</v>
      </c>
      <c r="AC22" s="309" t="s">
        <v>508</v>
      </c>
      <c r="AD22" s="548" t="s">
        <v>508</v>
      </c>
      <c r="AE22" s="476"/>
      <c r="AF22" s="476"/>
      <c r="AG22" s="475">
        <v>44941</v>
      </c>
      <c r="AH22" s="475">
        <v>45305</v>
      </c>
      <c r="AI22" s="475">
        <v>44941</v>
      </c>
      <c r="AJ22" s="475">
        <v>45305</v>
      </c>
      <c r="AK22" s="476" t="s">
        <v>107</v>
      </c>
      <c r="AL22" s="558" t="s">
        <v>326</v>
      </c>
    </row>
    <row r="23" spans="1:38" ht="39" customHeight="1">
      <c r="A23" s="5">
        <v>18</v>
      </c>
      <c r="B23" s="465" t="s">
        <v>1187</v>
      </c>
      <c r="C23" s="472" t="s">
        <v>358</v>
      </c>
      <c r="D23" s="472" t="s">
        <v>1278</v>
      </c>
      <c r="E23" s="472" t="s">
        <v>1279</v>
      </c>
      <c r="F23" s="472" t="s">
        <v>383</v>
      </c>
      <c r="G23" s="472" t="s">
        <v>358</v>
      </c>
      <c r="H23" s="472" t="s">
        <v>1278</v>
      </c>
      <c r="I23" s="472" t="s">
        <v>1279</v>
      </c>
      <c r="J23" s="5" t="s">
        <v>1280</v>
      </c>
      <c r="K23" s="5" t="s">
        <v>1281</v>
      </c>
      <c r="L23" s="5"/>
      <c r="M23" s="5" t="s">
        <v>1282</v>
      </c>
      <c r="N23" s="468" t="s">
        <v>1283</v>
      </c>
      <c r="O23" s="5" t="s">
        <v>1284</v>
      </c>
      <c r="P23" s="5">
        <v>4485</v>
      </c>
      <c r="Q23" s="5">
        <v>2</v>
      </c>
      <c r="R23" s="5">
        <v>0</v>
      </c>
      <c r="S23" s="5">
        <v>2009</v>
      </c>
      <c r="T23" s="5">
        <v>2</v>
      </c>
      <c r="U23" s="5" t="s">
        <v>1263</v>
      </c>
      <c r="V23" s="5" t="s">
        <v>1194</v>
      </c>
      <c r="W23" s="5" t="s">
        <v>1285</v>
      </c>
      <c r="X23" s="5">
        <v>2</v>
      </c>
      <c r="Y23" s="5" t="s">
        <v>108</v>
      </c>
      <c r="Z23" s="525" t="s">
        <v>1286</v>
      </c>
      <c r="AA23" s="5" t="s">
        <v>1287</v>
      </c>
      <c r="AB23" s="5" t="s">
        <v>189</v>
      </c>
      <c r="AC23" s="309">
        <v>42000</v>
      </c>
      <c r="AD23" s="548">
        <f>AC23</f>
        <v>42000</v>
      </c>
      <c r="AE23" s="5"/>
      <c r="AF23" s="480"/>
      <c r="AG23" s="475">
        <v>44941</v>
      </c>
      <c r="AH23" s="475">
        <v>45305</v>
      </c>
      <c r="AI23" s="475">
        <v>44941</v>
      </c>
      <c r="AJ23" s="475">
        <v>45305</v>
      </c>
      <c r="AK23" s="476" t="s">
        <v>107</v>
      </c>
      <c r="AL23" s="558" t="s">
        <v>326</v>
      </c>
    </row>
    <row r="24" spans="1:38" ht="39" customHeight="1">
      <c r="A24" s="5">
        <v>19</v>
      </c>
      <c r="B24" s="465" t="s">
        <v>1187</v>
      </c>
      <c r="C24" s="472" t="s">
        <v>358</v>
      </c>
      <c r="D24" s="472" t="s">
        <v>1288</v>
      </c>
      <c r="E24" s="472" t="s">
        <v>1289</v>
      </c>
      <c r="F24" s="472" t="s">
        <v>383</v>
      </c>
      <c r="G24" s="472" t="s">
        <v>358</v>
      </c>
      <c r="H24" s="472" t="s">
        <v>1288</v>
      </c>
      <c r="I24" s="472" t="s">
        <v>1289</v>
      </c>
      <c r="J24" s="474" t="s">
        <v>1290</v>
      </c>
      <c r="K24" s="474">
        <v>5320</v>
      </c>
      <c r="L24" s="474"/>
      <c r="M24" s="474">
        <v>3402</v>
      </c>
      <c r="N24" s="487" t="s">
        <v>1291</v>
      </c>
      <c r="O24" s="474" t="s">
        <v>1284</v>
      </c>
      <c r="P24" s="474">
        <v>3595</v>
      </c>
      <c r="Q24" s="474">
        <v>2</v>
      </c>
      <c r="R24" s="474">
        <v>0</v>
      </c>
      <c r="S24" s="474">
        <v>1998</v>
      </c>
      <c r="T24" s="474">
        <v>2</v>
      </c>
      <c r="U24" s="474" t="s">
        <v>1240</v>
      </c>
      <c r="V24" s="474" t="s">
        <v>1194</v>
      </c>
      <c r="W24" s="5" t="s">
        <v>1292</v>
      </c>
      <c r="X24" s="474">
        <v>2</v>
      </c>
      <c r="Y24" s="474" t="s">
        <v>107</v>
      </c>
      <c r="Z24" s="474" t="s">
        <v>1293</v>
      </c>
      <c r="AA24" s="474" t="s">
        <v>1294</v>
      </c>
      <c r="AB24" s="474" t="s">
        <v>189</v>
      </c>
      <c r="AC24" s="309" t="s">
        <v>508</v>
      </c>
      <c r="AD24" s="548" t="s">
        <v>508</v>
      </c>
      <c r="AE24" s="474"/>
      <c r="AF24" s="474"/>
      <c r="AG24" s="475">
        <v>44941</v>
      </c>
      <c r="AH24" s="475">
        <v>45305</v>
      </c>
      <c r="AI24" s="479" t="s">
        <v>326</v>
      </c>
      <c r="AJ24" s="479" t="s">
        <v>326</v>
      </c>
      <c r="AK24" s="476" t="s">
        <v>107</v>
      </c>
      <c r="AL24" s="558" t="s">
        <v>326</v>
      </c>
    </row>
    <row r="25" spans="1:38" ht="39" customHeight="1">
      <c r="A25" s="474">
        <v>20</v>
      </c>
      <c r="B25" s="465" t="s">
        <v>1187</v>
      </c>
      <c r="C25" s="472" t="s">
        <v>358</v>
      </c>
      <c r="D25" s="472" t="s">
        <v>1295</v>
      </c>
      <c r="E25" s="472" t="s">
        <v>1296</v>
      </c>
      <c r="F25" s="472" t="s">
        <v>383</v>
      </c>
      <c r="G25" s="472" t="s">
        <v>358</v>
      </c>
      <c r="H25" s="472" t="s">
        <v>1295</v>
      </c>
      <c r="I25" s="472" t="s">
        <v>1296</v>
      </c>
      <c r="J25" s="5" t="s">
        <v>1297</v>
      </c>
      <c r="K25" s="5" t="s">
        <v>1297</v>
      </c>
      <c r="L25" s="5"/>
      <c r="M25" s="5" t="s">
        <v>1298</v>
      </c>
      <c r="N25" s="468" t="s">
        <v>1299</v>
      </c>
      <c r="O25" s="5" t="s">
        <v>1284</v>
      </c>
      <c r="P25" s="5">
        <v>4750</v>
      </c>
      <c r="Q25" s="5">
        <v>1</v>
      </c>
      <c r="R25" s="5">
        <v>0</v>
      </c>
      <c r="S25" s="5">
        <v>2003</v>
      </c>
      <c r="T25" s="5">
        <v>2</v>
      </c>
      <c r="U25" s="5" t="s">
        <v>1263</v>
      </c>
      <c r="V25" s="5" t="s">
        <v>1194</v>
      </c>
      <c r="W25" s="5" t="s">
        <v>1233</v>
      </c>
      <c r="X25" s="5">
        <v>2</v>
      </c>
      <c r="Y25" s="5" t="s">
        <v>108</v>
      </c>
      <c r="Z25" s="525" t="s">
        <v>1300</v>
      </c>
      <c r="AA25" s="5" t="s">
        <v>1301</v>
      </c>
      <c r="AB25" s="5" t="s">
        <v>189</v>
      </c>
      <c r="AC25" s="309" t="s">
        <v>508</v>
      </c>
      <c r="AD25" s="548" t="s">
        <v>508</v>
      </c>
      <c r="AE25" s="5"/>
      <c r="AF25" s="480"/>
      <c r="AG25" s="475">
        <v>44941</v>
      </c>
      <c r="AH25" s="475">
        <v>45305</v>
      </c>
      <c r="AI25" s="479" t="s">
        <v>326</v>
      </c>
      <c r="AJ25" s="479" t="s">
        <v>326</v>
      </c>
      <c r="AK25" s="476" t="s">
        <v>107</v>
      </c>
      <c r="AL25" s="558" t="s">
        <v>326</v>
      </c>
    </row>
    <row r="26" spans="1:38" ht="39" customHeight="1">
      <c r="A26" s="5">
        <v>21</v>
      </c>
      <c r="B26" s="465" t="s">
        <v>1187</v>
      </c>
      <c r="C26" s="472" t="s">
        <v>358</v>
      </c>
      <c r="D26" s="472" t="s">
        <v>1302</v>
      </c>
      <c r="E26" s="472" t="s">
        <v>1303</v>
      </c>
      <c r="F26" s="472" t="s">
        <v>383</v>
      </c>
      <c r="G26" s="472" t="s">
        <v>358</v>
      </c>
      <c r="H26" s="472" t="s">
        <v>1302</v>
      </c>
      <c r="I26" s="472" t="s">
        <v>1303</v>
      </c>
      <c r="J26" s="5" t="s">
        <v>1304</v>
      </c>
      <c r="K26" s="5" t="s">
        <v>1305</v>
      </c>
      <c r="L26" s="5"/>
      <c r="M26" s="5" t="s">
        <v>1306</v>
      </c>
      <c r="N26" s="468" t="s">
        <v>1307</v>
      </c>
      <c r="O26" s="5" t="s">
        <v>1308</v>
      </c>
      <c r="P26" s="5" t="s">
        <v>1277</v>
      </c>
      <c r="Q26" s="5" t="s">
        <v>1277</v>
      </c>
      <c r="R26" s="5">
        <v>1360</v>
      </c>
      <c r="S26" s="5">
        <v>2013</v>
      </c>
      <c r="T26" s="5" t="s">
        <v>1309</v>
      </c>
      <c r="U26" s="5" t="s">
        <v>1310</v>
      </c>
      <c r="V26" s="5" t="s">
        <v>1309</v>
      </c>
      <c r="W26" s="5" t="s">
        <v>1309</v>
      </c>
      <c r="X26" s="5">
        <v>2</v>
      </c>
      <c r="Y26" s="5" t="s">
        <v>1309</v>
      </c>
      <c r="Z26" s="525" t="s">
        <v>1277</v>
      </c>
      <c r="AA26" s="478">
        <v>42786</v>
      </c>
      <c r="AB26" s="5" t="s">
        <v>1198</v>
      </c>
      <c r="AC26" s="309">
        <v>8500</v>
      </c>
      <c r="AD26" s="550">
        <f>AC26</f>
        <v>8500</v>
      </c>
      <c r="AE26" s="5"/>
      <c r="AF26" s="5"/>
      <c r="AG26" s="475">
        <v>44941</v>
      </c>
      <c r="AH26" s="475">
        <v>45305</v>
      </c>
      <c r="AI26" s="475">
        <v>44941</v>
      </c>
      <c r="AJ26" s="475">
        <v>45305</v>
      </c>
      <c r="AK26" s="5" t="s">
        <v>1140</v>
      </c>
      <c r="AL26" s="558" t="s">
        <v>326</v>
      </c>
    </row>
    <row r="27" spans="1:38" ht="39" customHeight="1">
      <c r="A27" s="5">
        <v>22</v>
      </c>
      <c r="B27" s="465" t="s">
        <v>1187</v>
      </c>
      <c r="C27" s="472" t="s">
        <v>358</v>
      </c>
      <c r="D27" s="472" t="s">
        <v>1311</v>
      </c>
      <c r="E27" s="472" t="s">
        <v>1312</v>
      </c>
      <c r="F27" s="472" t="s">
        <v>383</v>
      </c>
      <c r="G27" s="472" t="s">
        <v>358</v>
      </c>
      <c r="H27" s="472" t="s">
        <v>1311</v>
      </c>
      <c r="I27" s="472" t="s">
        <v>1312</v>
      </c>
      <c r="J27" s="5" t="s">
        <v>1313</v>
      </c>
      <c r="K27" s="5" t="s">
        <v>1305</v>
      </c>
      <c r="L27" s="5"/>
      <c r="M27" s="5" t="s">
        <v>1314</v>
      </c>
      <c r="N27" s="468" t="s">
        <v>1315</v>
      </c>
      <c r="O27" s="5" t="s">
        <v>1184</v>
      </c>
      <c r="P27" s="5" t="s">
        <v>1277</v>
      </c>
      <c r="Q27" s="5" t="s">
        <v>1277</v>
      </c>
      <c r="R27" s="5">
        <v>1225</v>
      </c>
      <c r="S27" s="5">
        <v>2001</v>
      </c>
      <c r="T27" s="5" t="s">
        <v>1309</v>
      </c>
      <c r="U27" s="5" t="s">
        <v>1310</v>
      </c>
      <c r="V27" s="5" t="s">
        <v>1309</v>
      </c>
      <c r="W27" s="5" t="s">
        <v>1309</v>
      </c>
      <c r="X27" s="5">
        <v>2</v>
      </c>
      <c r="Y27" s="5" t="s">
        <v>1309</v>
      </c>
      <c r="Z27" s="525" t="s">
        <v>1277</v>
      </c>
      <c r="AA27" s="5" t="s">
        <v>1316</v>
      </c>
      <c r="AB27" s="5" t="s">
        <v>189</v>
      </c>
      <c r="AC27" s="309" t="s">
        <v>508</v>
      </c>
      <c r="AD27" s="548" t="s">
        <v>508</v>
      </c>
      <c r="AE27" s="5"/>
      <c r="AF27" s="480"/>
      <c r="AG27" s="475">
        <v>44941</v>
      </c>
      <c r="AH27" s="475">
        <v>45305</v>
      </c>
      <c r="AI27" s="479" t="s">
        <v>326</v>
      </c>
      <c r="AJ27" s="479" t="s">
        <v>326</v>
      </c>
      <c r="AK27" s="476" t="s">
        <v>107</v>
      </c>
      <c r="AL27" s="558" t="s">
        <v>326</v>
      </c>
    </row>
    <row r="28" spans="1:38" ht="39" customHeight="1">
      <c r="A28" s="474">
        <v>23</v>
      </c>
      <c r="B28" s="465" t="s">
        <v>1187</v>
      </c>
      <c r="C28" s="472" t="s">
        <v>358</v>
      </c>
      <c r="D28" s="472" t="s">
        <v>1317</v>
      </c>
      <c r="E28" s="472" t="s">
        <v>1318</v>
      </c>
      <c r="F28" s="472" t="s">
        <v>383</v>
      </c>
      <c r="G28" s="472" t="s">
        <v>358</v>
      </c>
      <c r="H28" s="472" t="s">
        <v>1317</v>
      </c>
      <c r="I28" s="472" t="s">
        <v>1318</v>
      </c>
      <c r="J28" s="5" t="s">
        <v>1319</v>
      </c>
      <c r="K28" s="5" t="s">
        <v>1319</v>
      </c>
      <c r="L28" s="5"/>
      <c r="M28" s="5">
        <v>199502</v>
      </c>
      <c r="N28" s="468" t="s">
        <v>1320</v>
      </c>
      <c r="O28" s="5" t="s">
        <v>1321</v>
      </c>
      <c r="P28" s="5" t="s">
        <v>1277</v>
      </c>
      <c r="Q28" s="5" t="s">
        <v>1277</v>
      </c>
      <c r="R28" s="5">
        <v>6000</v>
      </c>
      <c r="S28" s="5">
        <v>1985</v>
      </c>
      <c r="T28" s="5" t="s">
        <v>1309</v>
      </c>
      <c r="U28" s="5" t="s">
        <v>1322</v>
      </c>
      <c r="V28" s="5" t="s">
        <v>1309</v>
      </c>
      <c r="W28" s="5" t="s">
        <v>1309</v>
      </c>
      <c r="X28" s="5">
        <v>2</v>
      </c>
      <c r="Y28" s="5" t="s">
        <v>1309</v>
      </c>
      <c r="Z28" s="525" t="s">
        <v>1277</v>
      </c>
      <c r="AA28" s="5" t="s">
        <v>1323</v>
      </c>
      <c r="AB28" s="5" t="s">
        <v>189</v>
      </c>
      <c r="AC28" s="309" t="s">
        <v>508</v>
      </c>
      <c r="AD28" s="548" t="s">
        <v>508</v>
      </c>
      <c r="AE28" s="5"/>
      <c r="AF28" s="480"/>
      <c r="AG28" s="475">
        <v>44941</v>
      </c>
      <c r="AH28" s="475">
        <v>45305</v>
      </c>
      <c r="AI28" s="479" t="s">
        <v>326</v>
      </c>
      <c r="AJ28" s="479" t="s">
        <v>326</v>
      </c>
      <c r="AK28" s="476" t="s">
        <v>107</v>
      </c>
      <c r="AL28" s="558" t="s">
        <v>326</v>
      </c>
    </row>
    <row r="29" spans="1:38" ht="39" customHeight="1">
      <c r="A29" s="5">
        <v>24</v>
      </c>
      <c r="B29" s="465" t="s">
        <v>1187</v>
      </c>
      <c r="C29" s="472" t="s">
        <v>358</v>
      </c>
      <c r="D29" s="472" t="s">
        <v>1324</v>
      </c>
      <c r="E29" s="472" t="s">
        <v>1325</v>
      </c>
      <c r="F29" s="472" t="s">
        <v>383</v>
      </c>
      <c r="G29" s="472" t="s">
        <v>358</v>
      </c>
      <c r="H29" s="472" t="s">
        <v>1324</v>
      </c>
      <c r="I29" s="472" t="s">
        <v>1325</v>
      </c>
      <c r="J29" s="474" t="s">
        <v>1326</v>
      </c>
      <c r="K29" s="474" t="s">
        <v>1327</v>
      </c>
      <c r="L29" s="474"/>
      <c r="M29" s="474">
        <v>1775</v>
      </c>
      <c r="N29" s="487" t="s">
        <v>1328</v>
      </c>
      <c r="O29" s="474" t="s">
        <v>1329</v>
      </c>
      <c r="P29" s="5" t="s">
        <v>1277</v>
      </c>
      <c r="Q29" s="5" t="s">
        <v>1277</v>
      </c>
      <c r="R29" s="5">
        <v>3500</v>
      </c>
      <c r="S29" s="5">
        <v>1986</v>
      </c>
      <c r="T29" s="5" t="s">
        <v>1309</v>
      </c>
      <c r="U29" s="5" t="s">
        <v>1322</v>
      </c>
      <c r="V29" s="5" t="s">
        <v>1309</v>
      </c>
      <c r="W29" s="5" t="s">
        <v>1309</v>
      </c>
      <c r="X29" s="5">
        <v>2</v>
      </c>
      <c r="Y29" s="5" t="s">
        <v>1309</v>
      </c>
      <c r="Z29" s="525" t="s">
        <v>1277</v>
      </c>
      <c r="AA29" s="5" t="s">
        <v>1330</v>
      </c>
      <c r="AB29" s="5" t="s">
        <v>189</v>
      </c>
      <c r="AC29" s="309" t="s">
        <v>508</v>
      </c>
      <c r="AD29" s="548" t="s">
        <v>508</v>
      </c>
      <c r="AE29" s="5"/>
      <c r="AF29" s="480"/>
      <c r="AG29" s="475">
        <v>44941</v>
      </c>
      <c r="AH29" s="475">
        <v>45305</v>
      </c>
      <c r="AI29" s="479" t="s">
        <v>326</v>
      </c>
      <c r="AJ29" s="479" t="s">
        <v>326</v>
      </c>
      <c r="AK29" s="476" t="s">
        <v>107</v>
      </c>
      <c r="AL29" s="558" t="s">
        <v>326</v>
      </c>
    </row>
    <row r="30" spans="1:38" ht="39" customHeight="1">
      <c r="A30" s="5">
        <v>25</v>
      </c>
      <c r="B30" s="465" t="s">
        <v>1187</v>
      </c>
      <c r="C30" s="472" t="s">
        <v>358</v>
      </c>
      <c r="D30" s="472" t="s">
        <v>1331</v>
      </c>
      <c r="E30" s="472" t="s">
        <v>1332</v>
      </c>
      <c r="F30" s="472" t="s">
        <v>383</v>
      </c>
      <c r="G30" s="472" t="s">
        <v>358</v>
      </c>
      <c r="H30" s="472" t="s">
        <v>1331</v>
      </c>
      <c r="I30" s="472" t="s">
        <v>1332</v>
      </c>
      <c r="J30" s="5" t="s">
        <v>1326</v>
      </c>
      <c r="K30" s="5" t="s">
        <v>1333</v>
      </c>
      <c r="L30" s="5"/>
      <c r="M30" s="5" t="s">
        <v>1334</v>
      </c>
      <c r="N30" s="468" t="s">
        <v>1335</v>
      </c>
      <c r="O30" s="5" t="s">
        <v>1336</v>
      </c>
      <c r="P30" s="5" t="s">
        <v>1277</v>
      </c>
      <c r="Q30" s="5" t="s">
        <v>1277</v>
      </c>
      <c r="R30" s="5">
        <v>4000</v>
      </c>
      <c r="S30" s="5">
        <v>1976</v>
      </c>
      <c r="T30" s="5" t="s">
        <v>1309</v>
      </c>
      <c r="U30" s="5" t="s">
        <v>1322</v>
      </c>
      <c r="V30" s="5" t="s">
        <v>1309</v>
      </c>
      <c r="W30" s="5" t="s">
        <v>1309</v>
      </c>
      <c r="X30" s="5">
        <v>2</v>
      </c>
      <c r="Y30" s="5" t="s">
        <v>1309</v>
      </c>
      <c r="Z30" s="525" t="s">
        <v>1277</v>
      </c>
      <c r="AA30" s="5" t="s">
        <v>1337</v>
      </c>
      <c r="AB30" s="5" t="s">
        <v>189</v>
      </c>
      <c r="AC30" s="309" t="s">
        <v>508</v>
      </c>
      <c r="AD30" s="548" t="s">
        <v>508</v>
      </c>
      <c r="AE30" s="5"/>
      <c r="AF30" s="5"/>
      <c r="AG30" s="475">
        <v>44941</v>
      </c>
      <c r="AH30" s="475">
        <v>45305</v>
      </c>
      <c r="AI30" s="479" t="s">
        <v>326</v>
      </c>
      <c r="AJ30" s="479" t="s">
        <v>326</v>
      </c>
      <c r="AK30" s="476" t="s">
        <v>107</v>
      </c>
      <c r="AL30" s="558" t="s">
        <v>326</v>
      </c>
    </row>
    <row r="31" spans="1:38" ht="39" customHeight="1">
      <c r="A31" s="474">
        <v>26</v>
      </c>
      <c r="B31" s="465" t="s">
        <v>1187</v>
      </c>
      <c r="C31" s="472" t="s">
        <v>358</v>
      </c>
      <c r="D31" s="472" t="s">
        <v>1338</v>
      </c>
      <c r="E31" s="472" t="s">
        <v>1339</v>
      </c>
      <c r="F31" s="472" t="s">
        <v>383</v>
      </c>
      <c r="G31" s="472" t="s">
        <v>358</v>
      </c>
      <c r="H31" s="472" t="s">
        <v>1338</v>
      </c>
      <c r="I31" s="472" t="s">
        <v>1339</v>
      </c>
      <c r="J31" s="5" t="s">
        <v>1340</v>
      </c>
      <c r="K31" s="5" t="s">
        <v>1341</v>
      </c>
      <c r="L31" s="5"/>
      <c r="M31" s="5" t="s">
        <v>1342</v>
      </c>
      <c r="N31" s="468" t="s">
        <v>1343</v>
      </c>
      <c r="O31" s="5" t="s">
        <v>1344</v>
      </c>
      <c r="P31" s="5" t="s">
        <v>1277</v>
      </c>
      <c r="Q31" s="5" t="s">
        <v>1277</v>
      </c>
      <c r="R31" s="5">
        <v>0</v>
      </c>
      <c r="S31" s="5">
        <v>2001</v>
      </c>
      <c r="T31" s="5" t="s">
        <v>1309</v>
      </c>
      <c r="U31" s="5" t="s">
        <v>1309</v>
      </c>
      <c r="V31" s="5" t="s">
        <v>1309</v>
      </c>
      <c r="W31" s="5" t="s">
        <v>1309</v>
      </c>
      <c r="X31" s="5">
        <v>1</v>
      </c>
      <c r="Y31" s="5" t="s">
        <v>1309</v>
      </c>
      <c r="Z31" s="525" t="s">
        <v>1277</v>
      </c>
      <c r="AA31" s="5" t="s">
        <v>1345</v>
      </c>
      <c r="AB31" s="5" t="s">
        <v>189</v>
      </c>
      <c r="AC31" s="309" t="s">
        <v>508</v>
      </c>
      <c r="AD31" s="548" t="s">
        <v>508</v>
      </c>
      <c r="AE31" s="5"/>
      <c r="AF31" s="5"/>
      <c r="AG31" s="475">
        <v>44941</v>
      </c>
      <c r="AH31" s="475">
        <v>45305</v>
      </c>
      <c r="AI31" s="479" t="s">
        <v>326</v>
      </c>
      <c r="AJ31" s="479" t="s">
        <v>326</v>
      </c>
      <c r="AK31" s="476" t="s">
        <v>107</v>
      </c>
      <c r="AL31" s="558" t="s">
        <v>326</v>
      </c>
    </row>
    <row r="32" spans="1:38" ht="39" customHeight="1">
      <c r="A32" s="5">
        <v>27</v>
      </c>
      <c r="B32" s="465" t="s">
        <v>1187</v>
      </c>
      <c r="C32" s="472" t="s">
        <v>358</v>
      </c>
      <c r="D32" s="472" t="s">
        <v>1346</v>
      </c>
      <c r="E32" s="472" t="s">
        <v>1347</v>
      </c>
      <c r="F32" s="472" t="s">
        <v>383</v>
      </c>
      <c r="G32" s="472" t="s">
        <v>358</v>
      </c>
      <c r="H32" s="472" t="s">
        <v>1346</v>
      </c>
      <c r="I32" s="472" t="s">
        <v>1347</v>
      </c>
      <c r="J32" s="476" t="s">
        <v>1348</v>
      </c>
      <c r="K32" s="476" t="s">
        <v>1349</v>
      </c>
      <c r="L32" s="476"/>
      <c r="M32" s="476" t="s">
        <v>1350</v>
      </c>
      <c r="N32" s="485" t="s">
        <v>1351</v>
      </c>
      <c r="O32" s="5" t="s">
        <v>1352</v>
      </c>
      <c r="P32" s="476" t="s">
        <v>1277</v>
      </c>
      <c r="Q32" s="476" t="s">
        <v>1277</v>
      </c>
      <c r="R32" s="476">
        <v>0</v>
      </c>
      <c r="S32" s="476">
        <v>2014</v>
      </c>
      <c r="T32" s="476">
        <v>1</v>
      </c>
      <c r="U32" s="476" t="s">
        <v>1353</v>
      </c>
      <c r="V32" s="486" t="s">
        <v>1354</v>
      </c>
      <c r="W32" s="486" t="s">
        <v>1354</v>
      </c>
      <c r="X32" s="486" t="s">
        <v>1354</v>
      </c>
      <c r="Y32" s="486" t="s">
        <v>1354</v>
      </c>
      <c r="Z32" s="476" t="s">
        <v>1277</v>
      </c>
      <c r="AA32" s="476" t="s">
        <v>1355</v>
      </c>
      <c r="AB32" s="476" t="s">
        <v>1198</v>
      </c>
      <c r="AC32" s="309">
        <v>31400</v>
      </c>
      <c r="AD32" s="550">
        <f>AC32</f>
        <v>31400</v>
      </c>
      <c r="AE32" s="476"/>
      <c r="AF32" s="476"/>
      <c r="AG32" s="475">
        <v>44941</v>
      </c>
      <c r="AH32" s="475">
        <v>45305</v>
      </c>
      <c r="AI32" s="475">
        <v>44941</v>
      </c>
      <c r="AJ32" s="475">
        <v>45305</v>
      </c>
      <c r="AK32" s="476" t="s">
        <v>1140</v>
      </c>
      <c r="AL32" s="558" t="s">
        <v>326</v>
      </c>
    </row>
    <row r="33" spans="1:38" ht="39" customHeight="1">
      <c r="A33" s="5">
        <v>28</v>
      </c>
      <c r="B33" s="465" t="s">
        <v>1356</v>
      </c>
      <c r="C33" s="6" t="s">
        <v>1357</v>
      </c>
      <c r="D33" s="6">
        <v>9731031379</v>
      </c>
      <c r="E33" s="6">
        <v>364605669</v>
      </c>
      <c r="F33" s="6" t="s">
        <v>967</v>
      </c>
      <c r="G33" s="6" t="s">
        <v>1358</v>
      </c>
      <c r="H33" s="6">
        <v>9731031379</v>
      </c>
      <c r="I33" s="6">
        <v>364605669</v>
      </c>
      <c r="J33" s="488" t="s">
        <v>1236</v>
      </c>
      <c r="K33" s="488" t="s">
        <v>1359</v>
      </c>
      <c r="L33" s="488"/>
      <c r="M33" s="488" t="s">
        <v>1360</v>
      </c>
      <c r="N33" s="489" t="s">
        <v>1361</v>
      </c>
      <c r="O33" s="488" t="s">
        <v>1135</v>
      </c>
      <c r="P33" s="488">
        <v>2198</v>
      </c>
      <c r="Q33" s="488">
        <v>9</v>
      </c>
      <c r="R33" s="488" t="s">
        <v>1362</v>
      </c>
      <c r="S33" s="488">
        <v>2014</v>
      </c>
      <c r="T33" s="488">
        <v>4</v>
      </c>
      <c r="U33" s="488" t="s">
        <v>1363</v>
      </c>
      <c r="V33" s="488" t="s">
        <v>1194</v>
      </c>
      <c r="W33" s="488" t="s">
        <v>1364</v>
      </c>
      <c r="X33" s="488">
        <v>2</v>
      </c>
      <c r="Y33" s="488" t="s">
        <v>107</v>
      </c>
      <c r="Z33" s="477">
        <v>102224</v>
      </c>
      <c r="AA33" s="488" t="s">
        <v>1365</v>
      </c>
      <c r="AB33" s="488"/>
      <c r="AC33" s="490">
        <v>49200</v>
      </c>
      <c r="AD33" s="551">
        <v>56996</v>
      </c>
      <c r="AE33" s="488" t="s">
        <v>1366</v>
      </c>
      <c r="AF33" s="488"/>
      <c r="AG33" s="475">
        <v>44941</v>
      </c>
      <c r="AH33" s="475">
        <v>45305</v>
      </c>
      <c r="AI33" s="475">
        <v>44941</v>
      </c>
      <c r="AJ33" s="475">
        <v>45305</v>
      </c>
      <c r="AK33" s="491" t="s">
        <v>107</v>
      </c>
      <c r="AL33" s="560" t="s">
        <v>1178</v>
      </c>
    </row>
    <row r="34" spans="1:38" ht="39" customHeight="1">
      <c r="A34" s="474">
        <v>29</v>
      </c>
      <c r="B34" s="492" t="s">
        <v>1367</v>
      </c>
      <c r="C34" s="493"/>
      <c r="D34" s="493"/>
      <c r="E34" s="493"/>
      <c r="F34" s="493"/>
      <c r="G34" s="493"/>
      <c r="H34" s="493"/>
      <c r="I34" s="493"/>
      <c r="J34" s="494" t="s">
        <v>1368</v>
      </c>
      <c r="K34" s="495" t="s">
        <v>1369</v>
      </c>
      <c r="L34" s="496"/>
      <c r="M34" s="474" t="s">
        <v>1370</v>
      </c>
      <c r="N34" s="487" t="s">
        <v>1371</v>
      </c>
      <c r="O34" s="474" t="s">
        <v>1372</v>
      </c>
      <c r="P34" s="495">
        <v>1598</v>
      </c>
      <c r="Q34" s="495">
        <v>2</v>
      </c>
      <c r="R34" s="495">
        <v>587</v>
      </c>
      <c r="S34" s="495">
        <v>2016</v>
      </c>
      <c r="T34" s="497"/>
      <c r="U34" s="497"/>
      <c r="V34" s="497"/>
      <c r="W34" s="497"/>
      <c r="X34" s="497"/>
      <c r="Y34" s="497"/>
      <c r="Z34" s="497">
        <v>43568</v>
      </c>
      <c r="AA34" s="497" t="s">
        <v>1373</v>
      </c>
      <c r="AB34" s="487" t="s">
        <v>1374</v>
      </c>
      <c r="AC34" s="498">
        <v>18300</v>
      </c>
      <c r="AD34" s="551">
        <v>28129</v>
      </c>
      <c r="AE34" s="487"/>
      <c r="AF34" s="499"/>
      <c r="AG34" s="475">
        <v>44941</v>
      </c>
      <c r="AH34" s="475">
        <v>45305</v>
      </c>
      <c r="AI34" s="475">
        <v>44941</v>
      </c>
      <c r="AJ34" s="475">
        <v>45305</v>
      </c>
      <c r="AK34" s="485" t="s">
        <v>107</v>
      </c>
      <c r="AL34" s="560" t="s">
        <v>1178</v>
      </c>
    </row>
    <row r="35" spans="1:38" ht="39" customHeight="1">
      <c r="A35" s="5">
        <v>30</v>
      </c>
      <c r="B35" s="492" t="s">
        <v>1367</v>
      </c>
      <c r="C35" s="497"/>
      <c r="D35" s="497"/>
      <c r="E35" s="497"/>
      <c r="F35" s="497"/>
      <c r="G35" s="497"/>
      <c r="H35" s="497"/>
      <c r="I35" s="497"/>
      <c r="J35" s="495" t="s">
        <v>1375</v>
      </c>
      <c r="K35" s="495" t="s">
        <v>1376</v>
      </c>
      <c r="L35" s="496"/>
      <c r="M35" s="474" t="s">
        <v>1377</v>
      </c>
      <c r="N35" s="487" t="s">
        <v>1378</v>
      </c>
      <c r="O35" s="474" t="s">
        <v>1379</v>
      </c>
      <c r="P35" s="495">
        <v>1995</v>
      </c>
      <c r="Q35" s="495">
        <v>9</v>
      </c>
      <c r="R35" s="495">
        <v>100</v>
      </c>
      <c r="S35" s="495">
        <v>2018</v>
      </c>
      <c r="T35" s="497"/>
      <c r="U35" s="497"/>
      <c r="V35" s="497"/>
      <c r="W35" s="497"/>
      <c r="X35" s="497"/>
      <c r="Y35" s="497"/>
      <c r="Z35" s="497">
        <v>100</v>
      </c>
      <c r="AA35" s="497" t="s">
        <v>1380</v>
      </c>
      <c r="AB35" s="487"/>
      <c r="AC35" s="498">
        <v>80300</v>
      </c>
      <c r="AD35" s="551">
        <v>82706</v>
      </c>
      <c r="AE35" s="487"/>
      <c r="AF35" s="499"/>
      <c r="AG35" s="475">
        <v>44941</v>
      </c>
      <c r="AH35" s="475">
        <v>45305</v>
      </c>
      <c r="AI35" s="475">
        <v>44941</v>
      </c>
      <c r="AJ35" s="475">
        <v>45305</v>
      </c>
      <c r="AK35" s="485" t="s">
        <v>107</v>
      </c>
      <c r="AL35" s="560" t="s">
        <v>1178</v>
      </c>
    </row>
    <row r="36" spans="1:38" ht="39" customHeight="1">
      <c r="A36" s="5">
        <v>31</v>
      </c>
      <c r="B36" s="492" t="s">
        <v>1367</v>
      </c>
      <c r="C36" s="497"/>
      <c r="D36" s="497"/>
      <c r="E36" s="497"/>
      <c r="F36" s="497"/>
      <c r="G36" s="497"/>
      <c r="H36" s="497"/>
      <c r="I36" s="497"/>
      <c r="J36" s="495" t="s">
        <v>1375</v>
      </c>
      <c r="K36" s="495" t="s">
        <v>1376</v>
      </c>
      <c r="L36" s="496"/>
      <c r="M36" s="474" t="s">
        <v>1381</v>
      </c>
      <c r="N36" s="487" t="s">
        <v>1382</v>
      </c>
      <c r="O36" s="474" t="s">
        <v>1379</v>
      </c>
      <c r="P36" s="495">
        <v>1995</v>
      </c>
      <c r="Q36" s="495">
        <v>9</v>
      </c>
      <c r="R36" s="495"/>
      <c r="S36" s="495">
        <v>2018</v>
      </c>
      <c r="T36" s="497"/>
      <c r="U36" s="497"/>
      <c r="V36" s="497"/>
      <c r="W36" s="497"/>
      <c r="X36" s="497"/>
      <c r="Y36" s="497"/>
      <c r="Z36" s="497">
        <v>100</v>
      </c>
      <c r="AA36" s="497" t="s">
        <v>1380</v>
      </c>
      <c r="AB36" s="487"/>
      <c r="AC36" s="498">
        <v>80300</v>
      </c>
      <c r="AD36" s="551">
        <v>82706</v>
      </c>
      <c r="AE36" s="487"/>
      <c r="AF36" s="499"/>
      <c r="AG36" s="475">
        <v>44941</v>
      </c>
      <c r="AH36" s="475">
        <v>45305</v>
      </c>
      <c r="AI36" s="475">
        <v>44941</v>
      </c>
      <c r="AJ36" s="475">
        <v>45305</v>
      </c>
      <c r="AK36" s="485" t="s">
        <v>107</v>
      </c>
      <c r="AL36" s="560" t="s">
        <v>1178</v>
      </c>
    </row>
    <row r="37" spans="1:38" ht="39" customHeight="1">
      <c r="A37" s="474">
        <v>32</v>
      </c>
      <c r="B37" s="492" t="s">
        <v>1383</v>
      </c>
      <c r="C37" s="493"/>
      <c r="D37" s="493"/>
      <c r="E37" s="493"/>
      <c r="F37" s="493"/>
      <c r="G37" s="493"/>
      <c r="H37" s="493"/>
      <c r="I37" s="493"/>
      <c r="J37" s="468" t="s">
        <v>1384</v>
      </c>
      <c r="K37" s="468" t="s">
        <v>1385</v>
      </c>
      <c r="L37" s="468"/>
      <c r="M37" s="468">
        <v>648687</v>
      </c>
      <c r="N37" s="468" t="s">
        <v>1386</v>
      </c>
      <c r="O37" s="468" t="s">
        <v>1284</v>
      </c>
      <c r="P37" s="468">
        <v>2502</v>
      </c>
      <c r="Q37" s="468"/>
      <c r="R37" s="468"/>
      <c r="S37" s="468">
        <v>1989</v>
      </c>
      <c r="T37" s="468"/>
      <c r="U37" s="468"/>
      <c r="V37" s="468"/>
      <c r="W37" s="468"/>
      <c r="X37" s="468"/>
      <c r="Y37" s="468"/>
      <c r="Z37" s="468" t="s">
        <v>1387</v>
      </c>
      <c r="AA37" s="468">
        <v>1983</v>
      </c>
      <c r="AB37" s="468"/>
      <c r="AC37" s="500" t="s">
        <v>508</v>
      </c>
      <c r="AD37" s="548" t="str">
        <f>AC37</f>
        <v>nie dotyczy</v>
      </c>
      <c r="AE37" s="468"/>
      <c r="AF37" s="468"/>
      <c r="AG37" s="475">
        <v>44941</v>
      </c>
      <c r="AH37" s="475">
        <v>45305</v>
      </c>
      <c r="AI37" s="479" t="s">
        <v>326</v>
      </c>
      <c r="AJ37" s="479" t="s">
        <v>326</v>
      </c>
      <c r="AK37" s="501"/>
      <c r="AL37" s="558" t="s">
        <v>326</v>
      </c>
    </row>
    <row r="38" spans="1:38" ht="39" customHeight="1">
      <c r="A38" s="5">
        <v>33</v>
      </c>
      <c r="B38" s="492" t="s">
        <v>1383</v>
      </c>
      <c r="C38" s="468"/>
      <c r="D38" s="468"/>
      <c r="E38" s="468"/>
      <c r="F38" s="468"/>
      <c r="G38" s="468"/>
      <c r="H38" s="468"/>
      <c r="I38" s="468"/>
      <c r="J38" s="468" t="s">
        <v>1388</v>
      </c>
      <c r="K38" s="468" t="s">
        <v>1389</v>
      </c>
      <c r="L38" s="468"/>
      <c r="M38" s="468">
        <v>108086</v>
      </c>
      <c r="N38" s="468" t="s">
        <v>1390</v>
      </c>
      <c r="O38" s="468" t="s">
        <v>1391</v>
      </c>
      <c r="P38" s="468"/>
      <c r="Q38" s="468" t="s">
        <v>234</v>
      </c>
      <c r="R38" s="468">
        <v>4500</v>
      </c>
      <c r="S38" s="468">
        <v>1983</v>
      </c>
      <c r="T38" s="468"/>
      <c r="U38" s="468"/>
      <c r="V38" s="468"/>
      <c r="W38" s="468"/>
      <c r="X38" s="468"/>
      <c r="Y38" s="468"/>
      <c r="Z38" s="468"/>
      <c r="AA38" s="468">
        <v>1983</v>
      </c>
      <c r="AB38" s="468"/>
      <c r="AC38" s="500" t="s">
        <v>508</v>
      </c>
      <c r="AD38" s="548" t="str">
        <f>AC38</f>
        <v>nie dotyczy</v>
      </c>
      <c r="AE38" s="468"/>
      <c r="AF38" s="468"/>
      <c r="AG38" s="475">
        <v>44941</v>
      </c>
      <c r="AH38" s="475">
        <v>45305</v>
      </c>
      <c r="AI38" s="479" t="s">
        <v>326</v>
      </c>
      <c r="AJ38" s="479" t="s">
        <v>326</v>
      </c>
      <c r="AK38" s="485"/>
      <c r="AL38" s="558" t="s">
        <v>326</v>
      </c>
    </row>
    <row r="39" spans="1:38" ht="39" customHeight="1">
      <c r="A39" s="5">
        <v>34</v>
      </c>
      <c r="B39" s="492" t="s">
        <v>1383</v>
      </c>
      <c r="C39" s="468"/>
      <c r="D39" s="468"/>
      <c r="E39" s="468"/>
      <c r="F39" s="468"/>
      <c r="G39" s="468"/>
      <c r="H39" s="468"/>
      <c r="I39" s="468"/>
      <c r="J39" s="468" t="s">
        <v>1170</v>
      </c>
      <c r="K39" s="468" t="s">
        <v>1392</v>
      </c>
      <c r="L39" s="468"/>
      <c r="M39" s="468" t="s">
        <v>1393</v>
      </c>
      <c r="N39" s="468" t="s">
        <v>1394</v>
      </c>
      <c r="O39" s="468" t="s">
        <v>1135</v>
      </c>
      <c r="P39" s="468">
        <v>1997</v>
      </c>
      <c r="Q39" s="468">
        <v>7</v>
      </c>
      <c r="R39" s="468"/>
      <c r="S39" s="468">
        <v>2012</v>
      </c>
      <c r="T39" s="468"/>
      <c r="U39" s="468"/>
      <c r="V39" s="468"/>
      <c r="W39" s="468"/>
      <c r="X39" s="468"/>
      <c r="Y39" s="468"/>
      <c r="Z39" s="502">
        <v>76320</v>
      </c>
      <c r="AA39" s="468">
        <v>2012</v>
      </c>
      <c r="AB39" s="468"/>
      <c r="AC39" s="500">
        <v>37500</v>
      </c>
      <c r="AD39" s="551">
        <v>41472</v>
      </c>
      <c r="AE39" s="468"/>
      <c r="AF39" s="468"/>
      <c r="AG39" s="475">
        <v>44941</v>
      </c>
      <c r="AH39" s="475">
        <v>45305</v>
      </c>
      <c r="AI39" s="475">
        <v>44941</v>
      </c>
      <c r="AJ39" s="475">
        <v>45305</v>
      </c>
      <c r="AK39" s="476" t="s">
        <v>107</v>
      </c>
      <c r="AL39" s="560" t="s">
        <v>1178</v>
      </c>
    </row>
    <row r="40" spans="1:38" ht="39" customHeight="1">
      <c r="A40" s="474">
        <v>35</v>
      </c>
      <c r="B40" s="465" t="s">
        <v>1395</v>
      </c>
      <c r="C40" s="6" t="s">
        <v>1396</v>
      </c>
      <c r="D40" s="503">
        <v>9730605217</v>
      </c>
      <c r="E40" s="6">
        <v>970779268</v>
      </c>
      <c r="F40" s="6" t="s">
        <v>1395</v>
      </c>
      <c r="G40" s="6" t="s">
        <v>1396</v>
      </c>
      <c r="H40" s="503">
        <v>9730605217</v>
      </c>
      <c r="I40" s="6">
        <v>970779268</v>
      </c>
      <c r="J40" s="5" t="s">
        <v>1397</v>
      </c>
      <c r="K40" s="5" t="s">
        <v>1398</v>
      </c>
      <c r="L40" s="5"/>
      <c r="M40" s="5" t="s">
        <v>1399</v>
      </c>
      <c r="N40" s="468" t="s">
        <v>1400</v>
      </c>
      <c r="O40" s="5" t="s">
        <v>1379</v>
      </c>
      <c r="P40" s="5" t="s">
        <v>1401</v>
      </c>
      <c r="Q40" s="5">
        <v>7</v>
      </c>
      <c r="R40" s="5"/>
      <c r="S40" s="5">
        <v>2008</v>
      </c>
      <c r="T40" s="5">
        <v>5</v>
      </c>
      <c r="U40" s="5" t="s">
        <v>1402</v>
      </c>
      <c r="V40" s="5" t="s">
        <v>1403</v>
      </c>
      <c r="W40" s="5" t="s">
        <v>1404</v>
      </c>
      <c r="X40" s="5">
        <v>2</v>
      </c>
      <c r="Y40" s="5" t="s">
        <v>131</v>
      </c>
      <c r="Z40" s="477">
        <v>308224</v>
      </c>
      <c r="AA40" s="5" t="s">
        <v>1405</v>
      </c>
      <c r="AB40" s="5" t="s">
        <v>1406</v>
      </c>
      <c r="AC40" s="309">
        <v>11400</v>
      </c>
      <c r="AD40" s="551">
        <v>15869</v>
      </c>
      <c r="AE40" s="5" t="s">
        <v>1140</v>
      </c>
      <c r="AF40" s="5" t="s">
        <v>1140</v>
      </c>
      <c r="AG40" s="475">
        <v>44941</v>
      </c>
      <c r="AH40" s="475">
        <v>45305</v>
      </c>
      <c r="AI40" s="475">
        <v>44941</v>
      </c>
      <c r="AJ40" s="475">
        <v>45305</v>
      </c>
      <c r="AK40" s="476" t="s">
        <v>107</v>
      </c>
      <c r="AL40" s="560" t="s">
        <v>1178</v>
      </c>
    </row>
    <row r="41" spans="1:38" ht="39" customHeight="1">
      <c r="A41" s="5">
        <v>36</v>
      </c>
      <c r="B41" s="492" t="s">
        <v>1407</v>
      </c>
      <c r="C41" s="493"/>
      <c r="D41" s="493"/>
      <c r="E41" s="493"/>
      <c r="F41" s="493"/>
      <c r="G41" s="493"/>
      <c r="H41" s="493"/>
      <c r="I41" s="493"/>
      <c r="J41" s="468" t="s">
        <v>1408</v>
      </c>
      <c r="K41" s="468" t="s">
        <v>1359</v>
      </c>
      <c r="L41" s="468"/>
      <c r="M41" s="468" t="s">
        <v>1409</v>
      </c>
      <c r="N41" s="468" t="s">
        <v>1410</v>
      </c>
      <c r="O41" s="468" t="s">
        <v>1135</v>
      </c>
      <c r="P41" s="468">
        <v>2198</v>
      </c>
      <c r="Q41" s="468">
        <v>9</v>
      </c>
      <c r="R41" s="468">
        <v>750</v>
      </c>
      <c r="S41" s="468">
        <v>2015</v>
      </c>
      <c r="T41" s="468"/>
      <c r="U41" s="468"/>
      <c r="V41" s="468"/>
      <c r="W41" s="468"/>
      <c r="X41" s="468"/>
      <c r="Y41" s="468"/>
      <c r="Z41" s="468">
        <v>215873</v>
      </c>
      <c r="AA41" s="468" t="s">
        <v>1411</v>
      </c>
      <c r="AB41" s="468" t="s">
        <v>338</v>
      </c>
      <c r="AC41" s="500">
        <v>45200</v>
      </c>
      <c r="AD41" s="549">
        <v>69800</v>
      </c>
      <c r="AE41" s="493" t="s">
        <v>1224</v>
      </c>
      <c r="AF41" s="468">
        <v>1350</v>
      </c>
      <c r="AG41" s="475">
        <v>44941</v>
      </c>
      <c r="AH41" s="475">
        <v>45305</v>
      </c>
      <c r="AI41" s="475">
        <v>44941</v>
      </c>
      <c r="AJ41" s="475">
        <v>45305</v>
      </c>
      <c r="AK41" s="476" t="s">
        <v>107</v>
      </c>
      <c r="AL41" s="560" t="s">
        <v>1178</v>
      </c>
    </row>
    <row r="42" spans="1:38" ht="39" customHeight="1">
      <c r="A42" s="5">
        <v>37</v>
      </c>
      <c r="B42" s="492" t="s">
        <v>1412</v>
      </c>
      <c r="C42" s="493" t="s">
        <v>1413</v>
      </c>
      <c r="D42" s="493">
        <v>9731070385</v>
      </c>
      <c r="E42" s="493">
        <v>385703677</v>
      </c>
      <c r="F42" s="493" t="s">
        <v>391</v>
      </c>
      <c r="G42" s="493" t="s">
        <v>1414</v>
      </c>
      <c r="H42" s="493">
        <v>9730588217</v>
      </c>
      <c r="I42" s="493"/>
      <c r="J42" s="5" t="s">
        <v>1415</v>
      </c>
      <c r="K42" s="5" t="s">
        <v>1416</v>
      </c>
      <c r="L42" s="5"/>
      <c r="M42" s="5" t="s">
        <v>1417</v>
      </c>
      <c r="N42" s="468" t="s">
        <v>1418</v>
      </c>
      <c r="O42" s="5" t="s">
        <v>1135</v>
      </c>
      <c r="P42" s="5">
        <v>1796</v>
      </c>
      <c r="Q42" s="5">
        <v>7</v>
      </c>
      <c r="R42" s="5">
        <v>1496</v>
      </c>
      <c r="S42" s="5">
        <v>2015</v>
      </c>
      <c r="T42" s="5">
        <v>5</v>
      </c>
      <c r="U42" s="5" t="s">
        <v>1419</v>
      </c>
      <c r="V42" s="5" t="s">
        <v>1420</v>
      </c>
      <c r="W42" s="5">
        <v>103</v>
      </c>
      <c r="X42" s="5">
        <v>2</v>
      </c>
      <c r="Y42" s="5" t="s">
        <v>107</v>
      </c>
      <c r="Z42" s="477">
        <v>254071</v>
      </c>
      <c r="AA42" s="478">
        <v>42229</v>
      </c>
      <c r="AB42" s="5" t="s">
        <v>189</v>
      </c>
      <c r="AC42" s="309">
        <v>30200</v>
      </c>
      <c r="AD42" s="551">
        <v>33228</v>
      </c>
      <c r="AE42" s="475" t="s">
        <v>189</v>
      </c>
      <c r="AF42" s="475" t="s">
        <v>189</v>
      </c>
      <c r="AG42" s="475">
        <v>44941</v>
      </c>
      <c r="AH42" s="475">
        <v>45305</v>
      </c>
      <c r="AI42" s="475">
        <v>44941</v>
      </c>
      <c r="AJ42" s="475">
        <v>45305</v>
      </c>
      <c r="AK42" s="476" t="s">
        <v>107</v>
      </c>
      <c r="AL42" s="560" t="s">
        <v>1178</v>
      </c>
    </row>
    <row r="44" ht="9.75">
      <c r="AD44" s="545">
        <f>SUM(AD6:AD43)</f>
        <v>1064439</v>
      </c>
    </row>
  </sheetData>
  <sheetProtection/>
  <mergeCells count="37">
    <mergeCell ref="Q3:Q5"/>
    <mergeCell ref="R3:R5"/>
    <mergeCell ref="A3:A5"/>
    <mergeCell ref="B3:E3"/>
    <mergeCell ref="F3:I3"/>
    <mergeCell ref="J3:J5"/>
    <mergeCell ref="K3:K5"/>
    <mergeCell ref="L3:L5"/>
    <mergeCell ref="H4:H5"/>
    <mergeCell ref="I4:I5"/>
    <mergeCell ref="AD3:AD4"/>
    <mergeCell ref="S3:S5"/>
    <mergeCell ref="T3:T5"/>
    <mergeCell ref="U3:U5"/>
    <mergeCell ref="V3:V5"/>
    <mergeCell ref="W3:W5"/>
    <mergeCell ref="X3:X5"/>
    <mergeCell ref="G4:G5"/>
    <mergeCell ref="Y3:Y5"/>
    <mergeCell ref="Z3:Z5"/>
    <mergeCell ref="AA3:AA5"/>
    <mergeCell ref="AB3:AB5"/>
    <mergeCell ref="AC3:AC4"/>
    <mergeCell ref="M3:M5"/>
    <mergeCell ref="N3:N5"/>
    <mergeCell ref="O3:O5"/>
    <mergeCell ref="P3:P5"/>
    <mergeCell ref="AL4:AL5"/>
    <mergeCell ref="AE3:AF4"/>
    <mergeCell ref="AG3:AH4"/>
    <mergeCell ref="AI3:AJ4"/>
    <mergeCell ref="AK3:AK5"/>
    <mergeCell ref="B4:B5"/>
    <mergeCell ref="C4:C5"/>
    <mergeCell ref="D4:D5"/>
    <mergeCell ref="E4:E5"/>
    <mergeCell ref="F4:F5"/>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I27"/>
  <sheetViews>
    <sheetView zoomScalePageLayoutView="0" workbookViewId="0" topLeftCell="A10">
      <pane xSplit="1" topLeftCell="B1" activePane="topRight" state="frozen"/>
      <selection pane="topLeft" activeCell="G23" sqref="G23"/>
      <selection pane="topRight" activeCell="D31" sqref="D31"/>
    </sheetView>
  </sheetViews>
  <sheetFormatPr defaultColWidth="9.140625" defaultRowHeight="12.75"/>
  <cols>
    <col min="1" max="1" width="50.8515625" style="510" customWidth="1"/>
    <col min="2" max="2" width="16.8515625" style="510" customWidth="1"/>
    <col min="3" max="3" width="15.28125" style="510" customWidth="1"/>
    <col min="4" max="4" width="17.140625" style="510" bestFit="1" customWidth="1"/>
    <col min="5" max="5" width="14.140625" style="510" customWidth="1"/>
    <col min="6" max="6" width="15.57421875" style="510" customWidth="1"/>
    <col min="7" max="7" width="15.140625" style="510" customWidth="1"/>
    <col min="8" max="8" width="15.28125" style="510" customWidth="1"/>
    <col min="9" max="9" width="12.7109375" style="510" bestFit="1" customWidth="1"/>
    <col min="10" max="16384" width="8.7109375" style="510" customWidth="1"/>
  </cols>
  <sheetData>
    <row r="1" spans="1:7" s="506" customFormat="1" ht="41.25" customHeight="1">
      <c r="A1" s="516"/>
      <c r="B1" s="587" t="s">
        <v>1054</v>
      </c>
      <c r="C1" s="587"/>
      <c r="D1" s="587" t="s">
        <v>1055</v>
      </c>
      <c r="E1" s="587"/>
      <c r="F1" s="60" t="s">
        <v>1056</v>
      </c>
      <c r="G1" s="517" t="s">
        <v>1062</v>
      </c>
    </row>
    <row r="2" spans="1:7" s="504" customFormat="1" ht="60.75" customHeight="1" thickBot="1">
      <c r="A2" s="518" t="s">
        <v>1444</v>
      </c>
      <c r="B2" s="62" t="s">
        <v>1057</v>
      </c>
      <c r="C2" s="62" t="s">
        <v>1058</v>
      </c>
      <c r="D2" s="62" t="s">
        <v>1059</v>
      </c>
      <c r="E2" s="62" t="s">
        <v>1060</v>
      </c>
      <c r="F2" s="62" t="s">
        <v>1061</v>
      </c>
      <c r="G2" s="519" t="s">
        <v>1063</v>
      </c>
    </row>
    <row r="3" spans="1:9" s="506" customFormat="1" ht="33" customHeight="1">
      <c r="A3" s="514" t="str">
        <f>'dane podstawowe'!C5</f>
        <v>Starostwo Powiatowe w Zielonej Górze</v>
      </c>
      <c r="B3" s="515">
        <f>budynki!T12</f>
        <v>17097833.23</v>
      </c>
      <c r="C3" s="757" t="s">
        <v>1449</v>
      </c>
      <c r="D3" s="515">
        <f>'elektronika '!E77</f>
        <v>2249605.8</v>
      </c>
      <c r="E3" s="515">
        <f>'elektronika '!F94</f>
        <v>434345.30000000005</v>
      </c>
      <c r="F3" s="515">
        <f>maszyny!C21</f>
        <v>931354.84</v>
      </c>
      <c r="G3" s="755" t="s">
        <v>1421</v>
      </c>
      <c r="H3" s="505"/>
      <c r="I3" s="505"/>
    </row>
    <row r="4" spans="1:9" s="506" customFormat="1" ht="33" customHeight="1">
      <c r="A4" s="507" t="str">
        <f>'dane podstawowe'!D5</f>
        <v>POWIATOWY ZIELONOGÓRSKI ZARZĄD DRÓG</v>
      </c>
      <c r="B4" s="409">
        <f>budynki!T19</f>
        <v>18278254.29</v>
      </c>
      <c r="C4" s="758"/>
      <c r="D4" s="409">
        <f>'elektronika '!E111</f>
        <v>37018.44</v>
      </c>
      <c r="E4" s="409">
        <f>'elektronika '!E116</f>
        <v>8000</v>
      </c>
      <c r="F4" s="409">
        <f>maszyny!C12</f>
        <v>603314.8</v>
      </c>
      <c r="G4" s="755"/>
      <c r="H4" s="505"/>
      <c r="I4" s="505"/>
    </row>
    <row r="5" spans="1:9" s="506" customFormat="1" ht="33" customHeight="1">
      <c r="A5" s="507" t="str">
        <f>'dane podstawowe'!E5</f>
        <v>POWIATOWE CENTRUM POMOCY RODZINIE IM. JANA PAWŁA II  W ZIELONEJ GÓRZE</v>
      </c>
      <c r="B5" s="409">
        <v>0</v>
      </c>
      <c r="C5" s="758"/>
      <c r="D5" s="409">
        <f>'elektronika '!E136</f>
        <v>94435.96</v>
      </c>
      <c r="E5" s="409">
        <f>'elektronika '!E148</f>
        <v>240718.61</v>
      </c>
      <c r="F5" s="409">
        <v>0</v>
      </c>
      <c r="G5" s="755"/>
      <c r="H5" s="505"/>
      <c r="I5" s="505"/>
    </row>
    <row r="6" spans="1:9" s="506" customFormat="1" ht="33" customHeight="1">
      <c r="A6" s="507" t="str">
        <f>'dane podstawowe'!F5</f>
        <v>CENTRUM KSZTAŁCENIA ZAWODOWEGO I USTAWICZNEGO W SULECHOWIE</v>
      </c>
      <c r="B6" s="409">
        <f>budynki!T31</f>
        <v>28699500</v>
      </c>
      <c r="C6" s="758"/>
      <c r="D6" s="409">
        <f>'elektronika '!F177</f>
        <v>137838.292</v>
      </c>
      <c r="E6" s="409">
        <f>'elektronika '!F184</f>
        <v>103964.852</v>
      </c>
      <c r="F6" s="409">
        <v>0</v>
      </c>
      <c r="G6" s="755"/>
      <c r="H6" s="505"/>
      <c r="I6" s="505"/>
    </row>
    <row r="7" spans="1:9" s="506" customFormat="1" ht="33" customHeight="1">
      <c r="A7" s="507" t="str">
        <f>'dane podstawowe'!G5</f>
        <v>Liceum Ogólnokształcące im. Rotmistrza Witolda Pileckiego w Sulechowie</v>
      </c>
      <c r="B7" s="409">
        <f>budynki!T53</f>
        <v>11781000</v>
      </c>
      <c r="C7" s="758"/>
      <c r="D7" s="409">
        <f>'elektronika '!F198</f>
        <v>54799.310000000005</v>
      </c>
      <c r="E7" s="409">
        <f>'elektronika '!F212</f>
        <v>26110.725999999995</v>
      </c>
      <c r="F7" s="409">
        <v>0</v>
      </c>
      <c r="G7" s="755"/>
      <c r="H7" s="505"/>
      <c r="I7" s="505"/>
    </row>
    <row r="8" spans="1:9" s="506" customFormat="1" ht="33" customHeight="1">
      <c r="A8" s="507" t="str">
        <f>'dane podstawowe'!J5</f>
        <v>Zespół Szkół Specjalnych im. Kawalerów Maltańskich przy Centrum Leczenia Dzieci i Młodzieży w Zaborze</v>
      </c>
      <c r="B8" s="409">
        <f>budynki!T75</f>
        <v>0</v>
      </c>
      <c r="C8" s="758"/>
      <c r="D8" s="409">
        <f>'elektronika '!E249</f>
        <v>8017.38</v>
      </c>
      <c r="E8" s="409">
        <f>'elektronika '!E254</f>
        <v>6187.79</v>
      </c>
      <c r="F8" s="409">
        <v>0</v>
      </c>
      <c r="G8" s="755"/>
      <c r="H8" s="505"/>
      <c r="I8" s="505"/>
    </row>
    <row r="9" spans="1:9" s="506" customFormat="1" ht="33" customHeight="1">
      <c r="A9" s="507" t="str">
        <f>'dane podstawowe'!K5</f>
        <v>Poradnia Psychologiczno - Pedagogiczna</v>
      </c>
      <c r="B9" s="409">
        <v>0</v>
      </c>
      <c r="C9" s="758"/>
      <c r="D9" s="409">
        <v>0</v>
      </c>
      <c r="E9" s="409">
        <f>'elektronika '!E158</f>
        <v>14975.99</v>
      </c>
      <c r="F9" s="409">
        <v>0</v>
      </c>
      <c r="G9" s="755"/>
      <c r="H9" s="505"/>
      <c r="I9" s="505"/>
    </row>
    <row r="10" spans="1:9" s="506" customFormat="1" ht="33" customHeight="1">
      <c r="A10" s="508" t="str">
        <f>'dane podstawowe'!L5</f>
        <v>Centrum Obsługi Placówek Opiekuńczo-Wychowawczych w Klenicy</v>
      </c>
      <c r="B10" s="509">
        <f>budynki!T111</f>
        <v>492000</v>
      </c>
      <c r="C10" s="758"/>
      <c r="D10" s="409">
        <v>0</v>
      </c>
      <c r="E10" s="409">
        <f>'elektronika '!E334</f>
        <v>3999</v>
      </c>
      <c r="F10" s="409">
        <v>0</v>
      </c>
      <c r="G10" s="755"/>
      <c r="H10" s="505"/>
      <c r="I10" s="505"/>
    </row>
    <row r="11" spans="1:9" s="506" customFormat="1" ht="33" customHeight="1">
      <c r="A11" s="508" t="str">
        <f>'dane podstawowe'!M5</f>
        <v>Dom Pomocy Społecznej i filia Bełcze</v>
      </c>
      <c r="B11" s="509">
        <f>budynki!T106</f>
        <v>33537295</v>
      </c>
      <c r="C11" s="758"/>
      <c r="D11" s="409">
        <f>'elektronika '!E314</f>
        <v>162661.73</v>
      </c>
      <c r="E11" s="409">
        <f>'elektronika '!E329</f>
        <v>42566</v>
      </c>
      <c r="F11" s="409">
        <f>maszyny!C5</f>
        <v>424925.45</v>
      </c>
      <c r="G11" s="755"/>
      <c r="H11" s="505"/>
      <c r="I11" s="505"/>
    </row>
    <row r="12" spans="1:9" s="506" customFormat="1" ht="33" customHeight="1">
      <c r="A12" s="508" t="str">
        <f>'dane podstawowe'!H5</f>
        <v>Młodzieżowy Ośrodek Socjoterapii im. Ireny Sendlerowej</v>
      </c>
      <c r="B12" s="509">
        <f>budynki!T88</f>
        <v>13292025</v>
      </c>
      <c r="C12" s="758"/>
      <c r="D12" s="409">
        <f>'elektronika '!E270</f>
        <v>30716.5</v>
      </c>
      <c r="E12" s="409">
        <f>'elektronika '!E274</f>
        <v>16030</v>
      </c>
      <c r="F12" s="409">
        <v>0</v>
      </c>
      <c r="G12" s="755"/>
      <c r="H12" s="505"/>
      <c r="I12" s="505"/>
    </row>
    <row r="13" spans="1:9" s="506" customFormat="1" ht="33" customHeight="1">
      <c r="A13" s="513" t="str">
        <f>'dane podstawowe'!I5</f>
        <v>SPECJALNY OŚRODEK SZKOLNO-WYCHOWAWCZY</v>
      </c>
      <c r="B13" s="509">
        <f>budynki!T69</f>
        <v>10184159.24</v>
      </c>
      <c r="C13" s="759"/>
      <c r="D13" s="409">
        <f>'elektronika '!E223</f>
        <v>34892.5</v>
      </c>
      <c r="E13" s="409">
        <f>'elektronika '!E240</f>
        <v>73710.8</v>
      </c>
      <c r="F13" s="409">
        <v>0</v>
      </c>
      <c r="G13" s="756"/>
      <c r="H13" s="505"/>
      <c r="I13" s="505"/>
    </row>
    <row r="14" spans="2:6" ht="9.75">
      <c r="B14" s="511">
        <f>SUM(B3:B13)</f>
        <v>133362066.75999999</v>
      </c>
      <c r="C14" s="511">
        <v>3500000</v>
      </c>
      <c r="D14" s="511">
        <f>SUM(D3:D13)</f>
        <v>2809985.9119999995</v>
      </c>
      <c r="E14" s="511">
        <f>SUM(E3:E13)</f>
        <v>970609.0680000001</v>
      </c>
      <c r="F14" s="511">
        <f>SUM(F3:F13)</f>
        <v>1959595.09</v>
      </c>
    </row>
    <row r="27" ht="9.75">
      <c r="C27" s="512"/>
    </row>
  </sheetData>
  <sheetProtection/>
  <mergeCells count="4">
    <mergeCell ref="B1:C1"/>
    <mergeCell ref="D1:E1"/>
    <mergeCell ref="G3:G13"/>
    <mergeCell ref="C3:C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Powiat Zielonogórski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e.wickiewicz;i.buda</dc:creator>
  <cp:keywords/>
  <dc:description/>
  <cp:lastModifiedBy>Szymon Piotrowski</cp:lastModifiedBy>
  <cp:lastPrinted>2021-11-10T08:58:26Z</cp:lastPrinted>
  <dcterms:created xsi:type="dcterms:W3CDTF">2011-10-28T06:57:53Z</dcterms:created>
  <dcterms:modified xsi:type="dcterms:W3CDTF">2022-11-30T12:40:01Z</dcterms:modified>
  <cp:category/>
  <cp:version/>
  <cp:contentType/>
  <cp:contentStatus/>
</cp:coreProperties>
</file>